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B85" i="1" l="1"/>
  <c r="B84" i="1"/>
  <c r="B83" i="1"/>
  <c r="B82" i="1"/>
  <c r="B81" i="1"/>
  <c r="B80" i="1"/>
  <c r="B79" i="1"/>
  <c r="B78" i="1"/>
  <c r="B77" i="1"/>
  <c r="B76" i="1"/>
  <c r="B75" i="1"/>
  <c r="B74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57" i="1"/>
  <c r="L57" i="1"/>
  <c r="K57" i="1"/>
  <c r="J57" i="1"/>
  <c r="I57" i="1"/>
  <c r="H57" i="1"/>
  <c r="G57" i="1"/>
  <c r="F57" i="1"/>
  <c r="E57" i="1"/>
  <c r="D57" i="1"/>
  <c r="C57" i="1"/>
  <c r="B57" i="1"/>
  <c r="M53" i="1"/>
  <c r="L53" i="1"/>
  <c r="K53" i="1"/>
  <c r="J53" i="1"/>
  <c r="I53" i="1"/>
  <c r="H53" i="1"/>
  <c r="G53" i="1"/>
  <c r="F53" i="1"/>
  <c r="E53" i="1"/>
  <c r="D53" i="1"/>
  <c r="C53" i="1"/>
  <c r="B53" i="1"/>
  <c r="M49" i="1"/>
  <c r="L49" i="1"/>
  <c r="K49" i="1"/>
  <c r="J49" i="1"/>
  <c r="I49" i="1"/>
  <c r="H49" i="1"/>
  <c r="G49" i="1"/>
  <c r="F49" i="1"/>
  <c r="E49" i="1"/>
  <c r="D49" i="1"/>
  <c r="C49" i="1"/>
  <c r="B49" i="1"/>
  <c r="M45" i="1"/>
  <c r="L45" i="1"/>
  <c r="K45" i="1"/>
  <c r="J45" i="1"/>
  <c r="I45" i="1"/>
  <c r="H45" i="1"/>
  <c r="G45" i="1"/>
  <c r="F45" i="1"/>
  <c r="E45" i="1"/>
  <c r="D45" i="1"/>
  <c r="C45" i="1"/>
  <c r="B45" i="1"/>
  <c r="M41" i="1"/>
  <c r="L41" i="1"/>
  <c r="K41" i="1"/>
  <c r="J41" i="1"/>
  <c r="I41" i="1"/>
  <c r="H41" i="1"/>
  <c r="G41" i="1"/>
  <c r="F41" i="1"/>
  <c r="E41" i="1"/>
  <c r="D41" i="1"/>
  <c r="C41" i="1"/>
  <c r="B41" i="1"/>
  <c r="M35" i="1"/>
  <c r="M65" i="1" s="1"/>
  <c r="L35" i="1"/>
  <c r="L65" i="1" s="1"/>
  <c r="K35" i="1"/>
  <c r="K65" i="1" s="1"/>
  <c r="J35" i="1"/>
  <c r="J65" i="1" s="1"/>
  <c r="I35" i="1"/>
  <c r="I65" i="1" s="1"/>
  <c r="H35" i="1"/>
  <c r="H65" i="1" s="1"/>
  <c r="G35" i="1"/>
  <c r="G65" i="1" s="1"/>
  <c r="F35" i="1"/>
  <c r="F65" i="1" s="1"/>
  <c r="E35" i="1"/>
  <c r="E65" i="1" s="1"/>
  <c r="D35" i="1"/>
  <c r="D65" i="1" s="1"/>
  <c r="C35" i="1"/>
  <c r="C65" i="1" s="1"/>
  <c r="B35" i="1"/>
  <c r="B65" i="1" s="1"/>
  <c r="M28" i="1"/>
  <c r="M60" i="1" s="1"/>
  <c r="L28" i="1"/>
  <c r="L60" i="1" s="1"/>
  <c r="K28" i="1"/>
  <c r="K60" i="1" s="1"/>
  <c r="J28" i="1"/>
  <c r="J60" i="1" s="1"/>
  <c r="I28" i="1"/>
  <c r="I60" i="1" s="1"/>
  <c r="H28" i="1"/>
  <c r="H60" i="1" s="1"/>
  <c r="G28" i="1"/>
  <c r="G60" i="1" s="1"/>
  <c r="F28" i="1"/>
  <c r="F60" i="1" s="1"/>
  <c r="E28" i="1"/>
  <c r="E60" i="1" s="1"/>
  <c r="D28" i="1"/>
  <c r="D60" i="1" s="1"/>
  <c r="C28" i="1"/>
  <c r="C60" i="1" s="1"/>
  <c r="B28" i="1"/>
  <c r="B60" i="1" s="1"/>
  <c r="L22" i="1"/>
  <c r="K22" i="1"/>
  <c r="H22" i="1"/>
  <c r="G22" i="1"/>
  <c r="D22" i="1"/>
  <c r="C22" i="1"/>
  <c r="N20" i="1"/>
  <c r="N19" i="1"/>
  <c r="N18" i="1"/>
  <c r="N17" i="1"/>
  <c r="N16" i="1"/>
  <c r="N15" i="1"/>
  <c r="N14" i="1"/>
  <c r="N13" i="1"/>
  <c r="N12" i="1"/>
  <c r="N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N8" i="1"/>
  <c r="N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N4" i="1"/>
  <c r="N3" i="1"/>
  <c r="N22" i="1" s="1"/>
  <c r="M3" i="1"/>
  <c r="M22" i="1" s="1"/>
  <c r="L3" i="1"/>
  <c r="K3" i="1"/>
  <c r="J3" i="1"/>
  <c r="J22" i="1" s="1"/>
  <c r="I3" i="1"/>
  <c r="I22" i="1" s="1"/>
  <c r="H3" i="1"/>
  <c r="G3" i="1"/>
  <c r="F3" i="1"/>
  <c r="F22" i="1" s="1"/>
  <c r="E3" i="1"/>
  <c r="E22" i="1" s="1"/>
  <c r="D3" i="1"/>
  <c r="C3" i="1"/>
  <c r="B3" i="1"/>
  <c r="B22" i="1" s="1"/>
</calcChain>
</file>

<file path=xl/sharedStrings.xml><?xml version="1.0" encoding="utf-8"?>
<sst xmlns="http://schemas.openxmlformats.org/spreadsheetml/2006/main" count="126" uniqueCount="71">
  <si>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</si>
  <si>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</si>
  <si>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</si>
  <si>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</si>
  <si>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</si>
  <si>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</si>
  <si>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</si>
  <si>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</si>
  <si>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</si>
  <si>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</si>
  <si>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</si>
  <si>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</si>
  <si>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</si>
  <si>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</si>
  <si>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</si>
  <si>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</si>
  <si>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</si>
  <si>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</si>
  <si>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</si>
  <si>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</si>
  <si>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</si>
  <si>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counting each format of a title only once</t>
  </si>
  <si>
    <t>Audiobook</t>
  </si>
  <si>
    <t>eBook</t>
  </si>
  <si>
    <t>Music</t>
  </si>
  <si>
    <t>Video</t>
  </si>
  <si>
    <t>counting each copy of each format of a title</t>
  </si>
  <si>
    <t>eBooks Checked Out but Never Downloaded</t>
  </si>
  <si>
    <t>Audiobooks Checked Out but Never Downloaded</t>
  </si>
  <si>
    <t>Video Checked Out but Never Downloaded</t>
  </si>
  <si>
    <t>Total Video</t>
  </si>
  <si>
    <t>Streaming Video</t>
  </si>
  <si>
    <t>OverDrive Read</t>
  </si>
  <si>
    <t>Metered Content - Titles</t>
  </si>
  <si>
    <t>Metered Content - Copies</t>
  </si>
  <si>
    <t>One Copy/One User - Purchased Copies</t>
  </si>
  <si>
    <t>One Copy/One User - Purchased Titles</t>
  </si>
  <si>
    <t>Local Content - Titles</t>
  </si>
  <si>
    <t>Local Content - Copies</t>
  </si>
  <si>
    <t>OverDrive Listen</t>
  </si>
  <si>
    <t>Simultaneous Use - Titles</t>
  </si>
  <si>
    <t>Circulation Activity by Format by Month 2016 (includes circulation of titles and copies purchased outside of the Consortium by individual libraries and systems)</t>
  </si>
  <si>
    <t>Purchased Titles and Copies through 2016 (includes Consortium titles and copies only)</t>
  </si>
  <si>
    <t>Inception through January 31, 2016</t>
  </si>
  <si>
    <t>Inception through February 29, 2016</t>
  </si>
  <si>
    <t>Inception through March 31, 2016</t>
  </si>
  <si>
    <t>Inception through April 30, 2016</t>
  </si>
  <si>
    <t>Inception through May 31, 2016</t>
  </si>
  <si>
    <t>Inception through June 30, 2016</t>
  </si>
  <si>
    <t>Inception through July 31, 2016</t>
  </si>
  <si>
    <t>Inception through August 31, 2016</t>
  </si>
  <si>
    <t>Inception through September 30, 2016</t>
  </si>
  <si>
    <t>Inception through October 31, 2016</t>
  </si>
  <si>
    <t>Inception through November 30, 2016</t>
  </si>
  <si>
    <t>Inception through December 31, 2016</t>
  </si>
  <si>
    <t>MediaDo Reader</t>
  </si>
  <si>
    <t>Average Waiting Period (as of…)</t>
  </si>
  <si>
    <t>NA</t>
  </si>
  <si>
    <t>Holds by Format (as of…)</t>
  </si>
  <si>
    <t>Patrons with Checkouts 2016 (avg/day)</t>
  </si>
  <si>
    <t>NOOK Periodicals*</t>
  </si>
  <si>
    <t>Kobo eBook</t>
  </si>
  <si>
    <t>*NOOK Periodicals were removed from the collection on October 1, 2016.</t>
  </si>
  <si>
    <t>Periodicals*</t>
  </si>
  <si>
    <t>All Holds Since Purchase (as of…)</t>
  </si>
  <si>
    <t>2016 Total</t>
  </si>
  <si>
    <t>Circ through 2015</t>
  </si>
  <si>
    <t>TOTAL TITLES</t>
  </si>
  <si>
    <t>Audiobooks</t>
  </si>
  <si>
    <t>eBooks</t>
  </si>
  <si>
    <t>TOTAL COPIES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</si>
</sst>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 applyBorder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3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ont="1" applyBorder="1"/>
    <xf numFmtId="0" fontId="0" fillId="0" borderId="5" xfId="0" applyBorder="1"/>
    <xf numFmtId="3" fontId="1" fillId="0" borderId="0" xfId="0" applyNumberFormat="1" applyFont="1" applyFill="1" applyBorder="1"/>
    <xf numFmtId="0" fontId="0" fillId="0" borderId="4" xfId="0" applyFont="1" applyFill="1" applyBorder="1"/>
    <xf numFmtId="0" fontId="1" fillId="0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0" borderId="3" xfId="0" applyBorder="1"/>
    <xf numFmtId="0" fontId="1" fillId="0" borderId="0" xfId="0" applyFont="1"/>
    <xf numFmtId="3" fontId="0" fillId="2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/>
    <xf numFmtId="0" fontId="1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/>
    <xf numFmtId="3" fontId="1" fillId="0" borderId="5" xfId="0" applyNumberFormat="1" applyFont="1" applyFill="1" applyBorder="1"/>
    <xf numFmtId="3" fontId="0" fillId="0" borderId="5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0" fontId="0" fillId="0" borderId="0" xfId="0" applyBorder="1"/>
    <xf numFmtId="0" fontId="0" fillId="0" borderId="7" xfId="0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0" xfId="1" applyNumberFormat="1" applyFont="1"/>
    <xf numFmtId="164" fontId="0" fillId="0" borderId="0" xfId="1" applyNumberFormat="1" applyFont="1" applyFill="1"/>
    <xf numFmtId="14" fontId="0" fillId="0" borderId="0" xfId="0" applyNumberFormat="1" applyBorder="1"/>
    <xf numFmtId="164" fontId="0" fillId="0" borderId="0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/>
    <xf numFmtId="164" fontId="0" fillId="0" borderId="0" xfId="0" applyNumberFormat="1"/>
    <xf numFmtId="14" fontId="1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2016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[1]Statistics!$B$74:$B$85</c:f>
              <c:strCache>
                <c:ptCount val="12"/>
                <c:pt idx="0">
                  <c:v>2078</c:v>
                </c:pt>
                <c:pt idx="1">
                  <c:v>2145</c:v>
                </c:pt>
                <c:pt idx="2">
                  <c:v>2050</c:v>
                </c:pt>
                <c:pt idx="3">
                  <c:v>2041</c:v>
                </c:pt>
                <c:pt idx="4">
                  <c:v>1973</c:v>
                </c:pt>
                <c:pt idx="5">
                  <c:v>2073</c:v>
                </c:pt>
                <c:pt idx="6">
                  <c:v>2033</c:v>
                </c:pt>
                <c:pt idx="7">
                  <c:v>2026</c:v>
                </c:pt>
                <c:pt idx="8">
                  <c:v>2097</c:v>
                </c:pt>
                <c:pt idx="9">
                  <c:v>2029</c:v>
                </c:pt>
                <c:pt idx="10">
                  <c:v>2046</c:v>
                </c:pt>
                <c:pt idx="11">
                  <c:v>2037</c:v>
                </c:pt>
              </c:strCache>
            </c:strRef>
          </c:tx>
          <c:invertIfNegative val="0"/>
          <c:cat>
            <c:strRef>
              <c:f>[1]Statistics!$A$74:$A$85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[1]Statistics!$B$74:$B$85</c:f>
              <c:numCache>
                <c:formatCode>0</c:formatCode>
                <c:ptCount val="12"/>
                <c:pt idx="0">
                  <c:v>2077.8064516129034</c:v>
                </c:pt>
                <c:pt idx="1">
                  <c:v>2145.2068965517242</c:v>
                </c:pt>
                <c:pt idx="2">
                  <c:v>2049.6774193548385</c:v>
                </c:pt>
                <c:pt idx="3">
                  <c:v>2041.3333333333333</c:v>
                </c:pt>
                <c:pt idx="4">
                  <c:v>1972.8387096774193</c:v>
                </c:pt>
                <c:pt idx="5">
                  <c:v>2072.8000000000002</c:v>
                </c:pt>
                <c:pt idx="6">
                  <c:v>2033.0322580645161</c:v>
                </c:pt>
                <c:pt idx="7">
                  <c:v>2025.516129032258</c:v>
                </c:pt>
                <c:pt idx="8" formatCode="General">
                  <c:v>2097</c:v>
                </c:pt>
                <c:pt idx="9">
                  <c:v>2029.0322580645161</c:v>
                </c:pt>
                <c:pt idx="10">
                  <c:v>2045.9</c:v>
                </c:pt>
                <c:pt idx="11">
                  <c:v>2037.1290322580646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04752"/>
        <c:axId val="226005144"/>
      </c:barChart>
      <c:catAx>
        <c:axId val="226004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005144"/>
        <c:crosses val="autoZero"/>
        <c:auto val="1"/>
        <c:lblAlgn val="ctr"/>
        <c:lblOffset val="100"/>
        <c:noMultiLvlLbl val="0"/>
      </c:catAx>
      <c:valAx>
        <c:axId val="226005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2600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[1]Statistics!$A$105:$A$111</c15:sqref>
                  </c15:fullRef>
                </c:ext>
              </c:extLst>
              <c:f>[1]Statistics!$A$106:$A$111</c:f>
              <c:numCache>
                <c:formatCode>m/d/yyyy</c:formatCode>
                <c:ptCount val="6"/>
                <c:pt idx="0">
                  <c:v>42580</c:v>
                </c:pt>
                <c:pt idx="1">
                  <c:v>42620</c:v>
                </c:pt>
                <c:pt idx="2">
                  <c:v>42640</c:v>
                </c:pt>
                <c:pt idx="3">
                  <c:v>42674</c:v>
                </c:pt>
                <c:pt idx="4">
                  <c:v>42702</c:v>
                </c:pt>
                <c:pt idx="5">
                  <c:v>42735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[1]Statistics!$B$105:$B$111</c15:sqref>
                  </c15:fullRef>
                </c:ext>
              </c:extLst>
              <c:f>[1]Statistics!$B$106:$B$111</c:f>
              <c:numCache>
                <c:formatCode>General</c:formatCode>
                <c:ptCount val="6"/>
                <c:pt idx="0">
                  <c:v>57.68</c:v>
                </c:pt>
                <c:pt idx="1">
                  <c:v>60.2</c:v>
                </c:pt>
                <c:pt idx="2">
                  <c:v>59.8</c:v>
                </c:pt>
                <c:pt idx="3">
                  <c:v>59.03</c:v>
                </c:pt>
                <c:pt idx="4">
                  <c:v>59.02</c:v>
                </c:pt>
                <c:pt idx="5">
                  <c:v>54.35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998872"/>
        <c:axId val="221882792"/>
      </c:barChart>
      <c:catAx>
        <c:axId val="225998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82792"/>
        <c:crosses val="autoZero"/>
        <c:auto val="0"/>
        <c:lblAlgn val="ctr"/>
        <c:lblOffset val="100"/>
        <c:noMultiLvlLbl val="0"/>
      </c:catAx>
      <c:valAx>
        <c:axId val="22188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9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72</xdr:row>
      <xdr:rowOff>9525</xdr:rowOff>
    </xdr:from>
    <xdr:to>
      <xdr:col>8</xdr:col>
      <xdr:colOff>180975</xdr:colOff>
      <xdr:row>86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444508</xdr:colOff>
      <xdr:row>97</xdr:row>
      <xdr:rowOff>88900</xdr:rowOff>
    </xdr:from>
    <xdr:to>
      <xdr:col>7</xdr:col>
      <xdr:colOff>412758</xdr:colOff>
      <xdr:row>111</xdr:row>
      <xdr:rowOff>91017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sa\Dropbox%20(WiLS)\WiLS-wide\WPLC\Projects\Statistics\Monthly%20statistics\OverDrive%20Stats%202016%20with%20Infograph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istic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Infographic"/>
    </sheetNames>
    <sheetDataSet>
      <sheetData sheetId="0">
        <row r="74">
          <cell r="A74" t="str">
            <v>January</v>
          </cell>
          <cell r="B74">
            <v>2077.8064516129034</v>
          </cell>
        </row>
        <row r="75">
          <cell r="A75" t="str">
            <v>February</v>
          </cell>
          <cell r="B75">
            <v>2145.2068965517242</v>
          </cell>
        </row>
        <row r="76">
          <cell r="A76" t="str">
            <v>March</v>
          </cell>
          <cell r="B76">
            <v>2049.6774193548385</v>
          </cell>
        </row>
        <row r="77">
          <cell r="A77" t="str">
            <v>April</v>
          </cell>
          <cell r="B77">
            <v>2041.3333333333333</v>
          </cell>
        </row>
        <row r="78">
          <cell r="A78" t="str">
            <v>May</v>
          </cell>
          <cell r="B78">
            <v>1972.8387096774193</v>
          </cell>
        </row>
        <row r="79">
          <cell r="A79" t="str">
            <v>June</v>
          </cell>
          <cell r="B79">
            <v>2072.8000000000002</v>
          </cell>
        </row>
        <row r="80">
          <cell r="A80" t="str">
            <v>July</v>
          </cell>
          <cell r="B80">
            <v>2033.0322580645161</v>
          </cell>
        </row>
        <row r="81">
          <cell r="A81" t="str">
            <v>August</v>
          </cell>
          <cell r="B81">
            <v>2025.516129032258</v>
          </cell>
        </row>
        <row r="82">
          <cell r="A82" t="str">
            <v>September</v>
          </cell>
          <cell r="B82">
            <v>2097</v>
          </cell>
        </row>
        <row r="83">
          <cell r="A83" t="str">
            <v>October</v>
          </cell>
          <cell r="B83">
            <v>2029.0322580645161</v>
          </cell>
        </row>
        <row r="84">
          <cell r="A84" t="str">
            <v>November</v>
          </cell>
          <cell r="B84">
            <v>2045.9</v>
          </cell>
        </row>
        <row r="85">
          <cell r="A85" t="str">
            <v>December</v>
          </cell>
          <cell r="B85">
            <v>2037.1290322580646</v>
          </cell>
        </row>
        <row r="105">
          <cell r="A105">
            <v>42551</v>
          </cell>
          <cell r="B105" t="str">
            <v>NA</v>
          </cell>
        </row>
        <row r="106">
          <cell r="A106">
            <v>42580</v>
          </cell>
          <cell r="B106">
            <v>57.68</v>
          </cell>
        </row>
        <row r="107">
          <cell r="A107">
            <v>42620</v>
          </cell>
          <cell r="B107">
            <v>60.2</v>
          </cell>
        </row>
        <row r="108">
          <cell r="A108">
            <v>42640</v>
          </cell>
          <cell r="B108">
            <v>59.8</v>
          </cell>
        </row>
        <row r="109">
          <cell r="A109">
            <v>42674</v>
          </cell>
          <cell r="B109">
            <v>59.03</v>
          </cell>
        </row>
        <row r="110">
          <cell r="A110">
            <v>42702</v>
          </cell>
          <cell r="B110">
            <v>59.02</v>
          </cell>
        </row>
        <row r="111">
          <cell r="A111">
            <v>42735</v>
          </cell>
          <cell r="B111">
            <v>54.35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2"/>
  <sheetViews>
    <sheetView tabSelected="1" topLeftCell="A76" zoomScale="90" zoomScaleNormal="90" workbookViewId="0">
      <pane xSplit="1" topLeftCell="B1" activePane="topRight" state="frozen"/>
      <selection pane="topRight" activeCell="K103" sqref="K103"/>
    </sheetView>
  </sheetViews>
  <sheetFormatPr defaultRowHeight="15" x14ac:dyDescent="0.25"/>
  <cols>
    <col min="1" max="1" width="67.5703125" bestFit="1" customWidth="1"/>
    <col min="2" max="13" width="13.85546875" customWidth="1"/>
    <col min="14" max="14" width="10.5703125" bestFit="1" customWidth="1"/>
    <col min="15" max="15" width="9.140625" style="34"/>
    <col min="16" max="16" width="9.140625" style="34" customWidth="1"/>
    <col min="17" max="17" width="11.42578125" style="34" customWidth="1"/>
    <col min="18" max="77" width="9.140625" style="34"/>
  </cols>
  <sheetData>
    <row r="1" spans="1:77" ht="21" x14ac:dyDescent="0.35">
      <c r="A1" s="60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0"/>
    </row>
    <row r="2" spans="1:77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8" t="s">
        <v>65</v>
      </c>
    </row>
    <row r="3" spans="1:77" x14ac:dyDescent="0.25">
      <c r="A3" s="1" t="s">
        <v>30</v>
      </c>
      <c r="B3" s="3">
        <f t="shared" ref="B3:N3" si="0">SUM(B4:B5)</f>
        <v>946</v>
      </c>
      <c r="C3" s="3">
        <f t="shared" si="0"/>
        <v>966</v>
      </c>
      <c r="D3" s="3">
        <f t="shared" si="0"/>
        <v>897</v>
      </c>
      <c r="E3" s="3">
        <f t="shared" si="0"/>
        <v>779</v>
      </c>
      <c r="F3" s="3">
        <f t="shared" si="0"/>
        <v>777</v>
      </c>
      <c r="G3" s="3">
        <f t="shared" si="0"/>
        <v>744</v>
      </c>
      <c r="H3" s="3">
        <f t="shared" si="0"/>
        <v>792</v>
      </c>
      <c r="I3" s="3">
        <f t="shared" si="0"/>
        <v>687</v>
      </c>
      <c r="J3" s="3">
        <f t="shared" si="0"/>
        <v>664</v>
      </c>
      <c r="K3" s="3">
        <f t="shared" si="0"/>
        <v>636</v>
      </c>
      <c r="L3" s="3">
        <f t="shared" si="0"/>
        <v>901</v>
      </c>
      <c r="M3" s="3">
        <f t="shared" si="0"/>
        <v>1145</v>
      </c>
      <c r="N3" s="4">
        <f t="shared" si="0"/>
        <v>9934</v>
      </c>
    </row>
    <row r="4" spans="1:77" s="37" customFormat="1" x14ac:dyDescent="0.25">
      <c r="A4" s="36" t="s">
        <v>31</v>
      </c>
      <c r="B4" s="32">
        <v>734</v>
      </c>
      <c r="C4" s="32">
        <v>738</v>
      </c>
      <c r="D4" s="32">
        <v>668</v>
      </c>
      <c r="E4" s="32">
        <v>577</v>
      </c>
      <c r="F4" s="32">
        <v>587</v>
      </c>
      <c r="G4" s="32">
        <v>532</v>
      </c>
      <c r="H4" s="32">
        <v>601</v>
      </c>
      <c r="I4" s="32">
        <v>527</v>
      </c>
      <c r="J4" s="32">
        <v>522</v>
      </c>
      <c r="K4" s="32">
        <v>501</v>
      </c>
      <c r="L4" s="32">
        <v>682</v>
      </c>
      <c r="M4" s="32">
        <v>895</v>
      </c>
      <c r="N4" s="29">
        <f>SUM(B4:M4)</f>
        <v>7564</v>
      </c>
      <c r="O4" s="41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</row>
    <row r="5" spans="1:77" s="37" customFormat="1" x14ac:dyDescent="0.25">
      <c r="A5" s="36" t="s">
        <v>29</v>
      </c>
      <c r="B5" s="32">
        <v>212</v>
      </c>
      <c r="C5" s="32">
        <v>228</v>
      </c>
      <c r="D5" s="32">
        <v>229</v>
      </c>
      <c r="E5" s="32">
        <v>202</v>
      </c>
      <c r="F5" s="32">
        <v>190</v>
      </c>
      <c r="G5" s="32">
        <v>212</v>
      </c>
      <c r="H5" s="32">
        <v>191</v>
      </c>
      <c r="I5" s="32">
        <v>160</v>
      </c>
      <c r="J5" s="32">
        <v>142</v>
      </c>
      <c r="K5" s="32">
        <v>135</v>
      </c>
      <c r="L5" s="32">
        <v>219</v>
      </c>
      <c r="M5" s="32">
        <v>250</v>
      </c>
      <c r="N5" s="29">
        <f>SUM(B5:M5)</f>
        <v>2370</v>
      </c>
      <c r="O5" s="41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</row>
    <row r="6" spans="1:77" x14ac:dyDescent="0.25">
      <c r="A6" s="1" t="s">
        <v>12</v>
      </c>
      <c r="B6" s="3">
        <f t="shared" ref="B6:N6" si="1">SUM(B7:B9)</f>
        <v>101374</v>
      </c>
      <c r="C6" s="3">
        <f t="shared" si="1"/>
        <v>99325</v>
      </c>
      <c r="D6" s="3">
        <f t="shared" si="1"/>
        <v>110351</v>
      </c>
      <c r="E6" s="3">
        <f t="shared" si="1"/>
        <v>107718</v>
      </c>
      <c r="F6" s="3">
        <f t="shared" si="1"/>
        <v>110189</v>
      </c>
      <c r="G6" s="3">
        <f t="shared" si="1"/>
        <v>108737</v>
      </c>
      <c r="H6" s="3">
        <f t="shared" si="1"/>
        <v>111292</v>
      </c>
      <c r="I6" s="3">
        <f t="shared" si="1"/>
        <v>116592</v>
      </c>
      <c r="J6" s="3">
        <f t="shared" si="1"/>
        <v>110604</v>
      </c>
      <c r="K6" s="3">
        <f t="shared" si="1"/>
        <v>113502</v>
      </c>
      <c r="L6" s="3">
        <f t="shared" si="1"/>
        <v>112130</v>
      </c>
      <c r="M6" s="3">
        <f t="shared" si="1"/>
        <v>113361</v>
      </c>
      <c r="N6" s="4">
        <f t="shared" si="1"/>
        <v>1315175</v>
      </c>
    </row>
    <row r="7" spans="1:77" x14ac:dyDescent="0.25">
      <c r="A7" s="5" t="s">
        <v>13</v>
      </c>
      <c r="B7" s="6">
        <v>82398</v>
      </c>
      <c r="C7" s="6">
        <v>80414</v>
      </c>
      <c r="D7" s="6">
        <v>89729</v>
      </c>
      <c r="E7" s="6">
        <v>88258</v>
      </c>
      <c r="F7" s="6">
        <v>91235</v>
      </c>
      <c r="G7" s="6">
        <v>90051</v>
      </c>
      <c r="H7" s="6">
        <v>92503</v>
      </c>
      <c r="I7" s="6">
        <v>96873</v>
      </c>
      <c r="J7" s="6">
        <v>91100</v>
      </c>
      <c r="K7" s="6">
        <v>93363</v>
      </c>
      <c r="L7" s="6">
        <v>89579</v>
      </c>
      <c r="M7" s="6">
        <v>89803</v>
      </c>
      <c r="N7" s="29">
        <f t="shared" ref="N7:N20" si="2">SUM(B7:M7)</f>
        <v>1075306</v>
      </c>
      <c r="O7" s="33"/>
    </row>
    <row r="8" spans="1:77" x14ac:dyDescent="0.25">
      <c r="A8" s="5" t="s">
        <v>39</v>
      </c>
      <c r="B8" s="6">
        <v>6085</v>
      </c>
      <c r="C8" s="6">
        <v>5923</v>
      </c>
      <c r="D8" s="6">
        <v>6723</v>
      </c>
      <c r="E8" s="6">
        <v>6693</v>
      </c>
      <c r="F8" s="6">
        <v>6566</v>
      </c>
      <c r="G8" s="6">
        <v>6111</v>
      </c>
      <c r="H8" s="6">
        <v>6217</v>
      </c>
      <c r="I8" s="6">
        <v>6811</v>
      </c>
      <c r="J8" s="6">
        <v>7090</v>
      </c>
      <c r="K8" s="6">
        <v>7373</v>
      </c>
      <c r="L8" s="6">
        <v>7665</v>
      </c>
      <c r="M8" s="6">
        <v>8151</v>
      </c>
      <c r="N8" s="29">
        <f t="shared" si="2"/>
        <v>81408</v>
      </c>
      <c r="O8" s="33"/>
    </row>
    <row r="9" spans="1:77" x14ac:dyDescent="0.25">
      <c r="A9" s="5" t="s">
        <v>28</v>
      </c>
      <c r="B9" s="6">
        <v>12891</v>
      </c>
      <c r="C9" s="6">
        <v>12988</v>
      </c>
      <c r="D9" s="6">
        <v>13899</v>
      </c>
      <c r="E9" s="6">
        <v>12767</v>
      </c>
      <c r="F9" s="6">
        <v>12388</v>
      </c>
      <c r="G9" s="6">
        <v>12575</v>
      </c>
      <c r="H9" s="6">
        <v>12572</v>
      </c>
      <c r="I9" s="6">
        <v>12908</v>
      </c>
      <c r="J9" s="6">
        <v>12414</v>
      </c>
      <c r="K9" s="6">
        <v>12766</v>
      </c>
      <c r="L9" s="6">
        <v>14886</v>
      </c>
      <c r="M9" s="6">
        <v>15407</v>
      </c>
      <c r="N9" s="29">
        <f t="shared" si="2"/>
        <v>158461</v>
      </c>
      <c r="O9" s="33"/>
    </row>
    <row r="10" spans="1:77" x14ac:dyDescent="0.25">
      <c r="A10" s="1" t="s">
        <v>14</v>
      </c>
      <c r="B10" s="3">
        <f>SUM(B11:B19)</f>
        <v>235726</v>
      </c>
      <c r="C10" s="3">
        <f t="shared" ref="C10:N10" si="3">SUM(C11:C19)</f>
        <v>212781</v>
      </c>
      <c r="D10" s="3">
        <f t="shared" si="3"/>
        <v>225053</v>
      </c>
      <c r="E10" s="3">
        <f t="shared" si="3"/>
        <v>210960</v>
      </c>
      <c r="F10" s="3">
        <f t="shared" si="3"/>
        <v>208823</v>
      </c>
      <c r="G10" s="3">
        <f t="shared" si="3"/>
        <v>210235</v>
      </c>
      <c r="H10" s="3">
        <f t="shared" si="3"/>
        <v>215185</v>
      </c>
      <c r="I10" s="3">
        <f t="shared" si="3"/>
        <v>213390</v>
      </c>
      <c r="J10" s="3">
        <f t="shared" si="3"/>
        <v>204383</v>
      </c>
      <c r="K10" s="3">
        <f t="shared" si="3"/>
        <v>205542</v>
      </c>
      <c r="L10" s="3">
        <f t="shared" si="3"/>
        <v>197076</v>
      </c>
      <c r="M10" s="3">
        <f t="shared" si="3"/>
        <v>210557</v>
      </c>
      <c r="N10" s="4">
        <f t="shared" si="3"/>
        <v>2549711</v>
      </c>
    </row>
    <row r="11" spans="1:77" x14ac:dyDescent="0.25">
      <c r="A11" s="5" t="s">
        <v>15</v>
      </c>
      <c r="B11" s="6">
        <v>1034</v>
      </c>
      <c r="C11" s="6">
        <v>960</v>
      </c>
      <c r="D11" s="6">
        <v>1006</v>
      </c>
      <c r="E11" s="6">
        <v>887</v>
      </c>
      <c r="F11" s="6">
        <v>865</v>
      </c>
      <c r="G11" s="6">
        <v>799</v>
      </c>
      <c r="H11" s="6">
        <v>829</v>
      </c>
      <c r="I11" s="6">
        <v>858</v>
      </c>
      <c r="J11" s="6">
        <v>982</v>
      </c>
      <c r="K11" s="6">
        <v>708</v>
      </c>
      <c r="L11" s="6">
        <v>623</v>
      </c>
      <c r="M11" s="6">
        <v>577</v>
      </c>
      <c r="N11" s="29">
        <f t="shared" si="2"/>
        <v>10128</v>
      </c>
      <c r="O11" s="33"/>
    </row>
    <row r="12" spans="1:77" x14ac:dyDescent="0.25">
      <c r="A12" s="5" t="s">
        <v>16</v>
      </c>
      <c r="B12" s="6">
        <v>84423</v>
      </c>
      <c r="C12" s="6">
        <v>77970</v>
      </c>
      <c r="D12" s="6">
        <v>82280</v>
      </c>
      <c r="E12" s="6">
        <v>77755</v>
      </c>
      <c r="F12" s="6">
        <v>76915</v>
      </c>
      <c r="G12" s="6">
        <v>77486</v>
      </c>
      <c r="H12" s="6">
        <v>78813</v>
      </c>
      <c r="I12" s="6">
        <v>79137</v>
      </c>
      <c r="J12" s="6">
        <v>75453</v>
      </c>
      <c r="K12" s="6">
        <v>76239</v>
      </c>
      <c r="L12" s="6">
        <v>73047</v>
      </c>
      <c r="M12" s="6">
        <v>77783</v>
      </c>
      <c r="N12" s="29">
        <f t="shared" si="2"/>
        <v>937301</v>
      </c>
      <c r="O12" s="33"/>
    </row>
    <row r="13" spans="1:77" x14ac:dyDescent="0.25">
      <c r="A13" s="5" t="s">
        <v>17</v>
      </c>
      <c r="B13" s="6">
        <v>27</v>
      </c>
      <c r="C13" s="6">
        <v>27</v>
      </c>
      <c r="D13" s="6">
        <v>29</v>
      </c>
      <c r="E13" s="6">
        <v>34</v>
      </c>
      <c r="F13" s="6">
        <v>27</v>
      </c>
      <c r="G13" s="6">
        <v>36</v>
      </c>
      <c r="H13" s="6">
        <v>25</v>
      </c>
      <c r="I13" s="6">
        <v>31</v>
      </c>
      <c r="J13" s="6">
        <v>18</v>
      </c>
      <c r="K13" s="6">
        <v>24</v>
      </c>
      <c r="L13" s="6">
        <v>60</v>
      </c>
      <c r="M13" s="6">
        <v>42</v>
      </c>
      <c r="N13" s="29">
        <f t="shared" si="2"/>
        <v>380</v>
      </c>
      <c r="O13" s="33"/>
    </row>
    <row r="14" spans="1:77" x14ac:dyDescent="0.25">
      <c r="A14" s="5" t="s">
        <v>18</v>
      </c>
      <c r="B14" s="6">
        <v>2832</v>
      </c>
      <c r="C14" s="6">
        <v>2520</v>
      </c>
      <c r="D14" s="6">
        <v>2783</v>
      </c>
      <c r="E14" s="6">
        <v>2731</v>
      </c>
      <c r="F14" s="6">
        <v>2681</v>
      </c>
      <c r="G14" s="6">
        <v>2649</v>
      </c>
      <c r="H14" s="6">
        <v>2860</v>
      </c>
      <c r="I14" s="6">
        <v>2636</v>
      </c>
      <c r="J14" s="6">
        <v>2391</v>
      </c>
      <c r="K14" s="6">
        <v>2282</v>
      </c>
      <c r="L14" s="6">
        <v>1845</v>
      </c>
      <c r="M14" s="6">
        <v>1909</v>
      </c>
      <c r="N14" s="29">
        <f t="shared" si="2"/>
        <v>30119</v>
      </c>
      <c r="O14" s="33"/>
    </row>
    <row r="15" spans="1:77" x14ac:dyDescent="0.25">
      <c r="A15" s="5" t="s">
        <v>19</v>
      </c>
      <c r="B15" s="6">
        <v>89578</v>
      </c>
      <c r="C15" s="6">
        <v>79003</v>
      </c>
      <c r="D15" s="6">
        <v>83823</v>
      </c>
      <c r="E15" s="6">
        <v>76681</v>
      </c>
      <c r="F15" s="6">
        <v>75994</v>
      </c>
      <c r="G15" s="6">
        <v>77402</v>
      </c>
      <c r="H15" s="6">
        <v>80172</v>
      </c>
      <c r="I15" s="6">
        <v>77595</v>
      </c>
      <c r="J15" s="6">
        <v>72467</v>
      </c>
      <c r="K15" s="6">
        <v>72055</v>
      </c>
      <c r="L15" s="6">
        <v>66291</v>
      </c>
      <c r="M15" s="6">
        <v>71024</v>
      </c>
      <c r="N15" s="29">
        <f t="shared" si="2"/>
        <v>922085</v>
      </c>
      <c r="O15" s="33"/>
    </row>
    <row r="16" spans="1:77" x14ac:dyDescent="0.25">
      <c r="A16" s="5" t="s">
        <v>61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12</v>
      </c>
      <c r="K16" s="6">
        <v>17</v>
      </c>
      <c r="L16" s="6">
        <v>6</v>
      </c>
      <c r="M16" s="6">
        <v>5</v>
      </c>
      <c r="N16" s="29">
        <f t="shared" si="2"/>
        <v>40</v>
      </c>
      <c r="O16" s="33"/>
    </row>
    <row r="17" spans="1:17" x14ac:dyDescent="0.25">
      <c r="A17" s="5" t="s">
        <v>55</v>
      </c>
      <c r="B17" s="6">
        <v>3</v>
      </c>
      <c r="C17" s="6">
        <v>0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3</v>
      </c>
      <c r="N17" s="29">
        <f t="shared" si="2"/>
        <v>7</v>
      </c>
      <c r="O17" s="33"/>
    </row>
    <row r="18" spans="1:17" x14ac:dyDescent="0.25">
      <c r="A18" s="5" t="s">
        <v>32</v>
      </c>
      <c r="B18" s="6">
        <v>30144</v>
      </c>
      <c r="C18" s="6">
        <v>26576</v>
      </c>
      <c r="D18" s="6">
        <v>28360</v>
      </c>
      <c r="E18" s="6">
        <v>28199</v>
      </c>
      <c r="F18" s="6">
        <v>27858</v>
      </c>
      <c r="G18" s="6">
        <v>26601</v>
      </c>
      <c r="H18" s="6">
        <v>27366</v>
      </c>
      <c r="I18" s="6">
        <v>28308</v>
      </c>
      <c r="J18" s="6">
        <v>27457</v>
      </c>
      <c r="K18" s="6">
        <v>27794</v>
      </c>
      <c r="L18" s="6">
        <v>27071</v>
      </c>
      <c r="M18" s="6">
        <v>29527</v>
      </c>
      <c r="N18" s="29">
        <f t="shared" si="2"/>
        <v>335261</v>
      </c>
      <c r="O18" s="33"/>
    </row>
    <row r="19" spans="1:17" x14ac:dyDescent="0.25">
      <c r="A19" s="5" t="s">
        <v>27</v>
      </c>
      <c r="B19" s="6">
        <v>27685</v>
      </c>
      <c r="C19" s="6">
        <v>25725</v>
      </c>
      <c r="D19" s="6">
        <v>26772</v>
      </c>
      <c r="E19" s="6">
        <v>24673</v>
      </c>
      <c r="F19" s="6">
        <v>24482</v>
      </c>
      <c r="G19" s="6">
        <v>25262</v>
      </c>
      <c r="H19" s="6">
        <v>25120</v>
      </c>
      <c r="I19" s="6">
        <v>24825</v>
      </c>
      <c r="J19" s="6">
        <v>25603</v>
      </c>
      <c r="K19" s="6">
        <v>26423</v>
      </c>
      <c r="L19" s="6">
        <v>28133</v>
      </c>
      <c r="M19" s="6">
        <v>29687</v>
      </c>
      <c r="N19" s="29">
        <f t="shared" si="2"/>
        <v>314390</v>
      </c>
      <c r="O19" s="33"/>
    </row>
    <row r="20" spans="1:17" s="38" customFormat="1" x14ac:dyDescent="0.25">
      <c r="A20" s="35" t="s">
        <v>60</v>
      </c>
      <c r="B20" s="26">
        <v>13415</v>
      </c>
      <c r="C20" s="26">
        <v>11648</v>
      </c>
      <c r="D20" s="26">
        <v>12682</v>
      </c>
      <c r="E20" s="26">
        <v>12873</v>
      </c>
      <c r="F20" s="26">
        <v>11084</v>
      </c>
      <c r="G20" s="26">
        <v>11142</v>
      </c>
      <c r="H20" s="26">
        <v>10637</v>
      </c>
      <c r="I20" s="26">
        <v>11500</v>
      </c>
      <c r="J20" s="26">
        <v>6083</v>
      </c>
      <c r="K20" s="26">
        <v>50</v>
      </c>
      <c r="L20" s="26">
        <v>0</v>
      </c>
      <c r="M20" s="26">
        <v>0</v>
      </c>
      <c r="N20" s="39">
        <f t="shared" si="2"/>
        <v>101114</v>
      </c>
      <c r="O20" s="26"/>
    </row>
    <row r="21" spans="1:17" s="34" customFormat="1" x14ac:dyDescent="0.25">
      <c r="A21" s="3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40"/>
      <c r="O21" s="33"/>
    </row>
    <row r="22" spans="1:17" x14ac:dyDescent="0.25">
      <c r="A22" s="7" t="s">
        <v>20</v>
      </c>
      <c r="B22" s="8">
        <f>SUM(B3,B6,B10,B20)</f>
        <v>351461</v>
      </c>
      <c r="C22" s="8">
        <f t="shared" ref="C22:N22" si="4">SUM(C3,C6,C10,C20)</f>
        <v>324720</v>
      </c>
      <c r="D22" s="8">
        <f t="shared" si="4"/>
        <v>348983</v>
      </c>
      <c r="E22" s="8">
        <f t="shared" si="4"/>
        <v>332330</v>
      </c>
      <c r="F22" s="8">
        <f t="shared" si="4"/>
        <v>330873</v>
      </c>
      <c r="G22" s="8">
        <f t="shared" si="4"/>
        <v>330858</v>
      </c>
      <c r="H22" s="8">
        <f t="shared" si="4"/>
        <v>337906</v>
      </c>
      <c r="I22" s="8">
        <f t="shared" si="4"/>
        <v>342169</v>
      </c>
      <c r="J22" s="8">
        <f t="shared" si="4"/>
        <v>321734</v>
      </c>
      <c r="K22" s="8">
        <f t="shared" si="4"/>
        <v>319730</v>
      </c>
      <c r="L22" s="8">
        <f t="shared" si="4"/>
        <v>310107</v>
      </c>
      <c r="M22" s="8">
        <f t="shared" si="4"/>
        <v>325063</v>
      </c>
      <c r="N22" s="43">
        <f t="shared" si="4"/>
        <v>3975934</v>
      </c>
      <c r="P22" s="34" t="s">
        <v>66</v>
      </c>
      <c r="Q22" s="34">
        <v>11085713</v>
      </c>
    </row>
    <row r="23" spans="1:17" x14ac:dyDescent="0.25">
      <c r="A23" t="s">
        <v>62</v>
      </c>
    </row>
    <row r="25" spans="1:17" x14ac:dyDescent="0.25">
      <c r="A25" s="62" t="s">
        <v>42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7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7" ht="60" x14ac:dyDescent="0.25">
      <c r="A27" s="9" t="s">
        <v>21</v>
      </c>
      <c r="B27" s="10" t="s">
        <v>43</v>
      </c>
      <c r="C27" s="10" t="s">
        <v>44</v>
      </c>
      <c r="D27" s="10" t="s">
        <v>45</v>
      </c>
      <c r="E27" s="10" t="s">
        <v>46</v>
      </c>
      <c r="F27" s="10" t="s">
        <v>47</v>
      </c>
      <c r="G27" s="10" t="s">
        <v>48</v>
      </c>
      <c r="H27" s="10" t="s">
        <v>49</v>
      </c>
      <c r="I27" s="10" t="s">
        <v>50</v>
      </c>
      <c r="J27" s="10" t="s">
        <v>51</v>
      </c>
      <c r="K27" s="10" t="s">
        <v>52</v>
      </c>
      <c r="L27" s="10" t="s">
        <v>53</v>
      </c>
      <c r="M27" s="11" t="s">
        <v>54</v>
      </c>
    </row>
    <row r="28" spans="1:17" x14ac:dyDescent="0.25">
      <c r="A28" s="12" t="s">
        <v>36</v>
      </c>
      <c r="B28" s="13">
        <f>SUM(B29:B32)</f>
        <v>51086</v>
      </c>
      <c r="C28" s="13">
        <f t="shared" ref="C28:M28" si="5">SUM(C29:C32)</f>
        <v>52002</v>
      </c>
      <c r="D28" s="13">
        <f t="shared" si="5"/>
        <v>52315</v>
      </c>
      <c r="E28" s="13">
        <f t="shared" si="5"/>
        <v>52863</v>
      </c>
      <c r="F28" s="13">
        <f t="shared" si="5"/>
        <v>53259</v>
      </c>
      <c r="G28" s="13">
        <f t="shared" si="5"/>
        <v>53514</v>
      </c>
      <c r="H28" s="13">
        <f t="shared" si="5"/>
        <v>54251</v>
      </c>
      <c r="I28" s="13">
        <f t="shared" si="5"/>
        <v>54990</v>
      </c>
      <c r="J28" s="13">
        <f t="shared" si="5"/>
        <v>55112</v>
      </c>
      <c r="K28" s="13">
        <f t="shared" si="5"/>
        <v>55427</v>
      </c>
      <c r="L28" s="13">
        <f t="shared" si="5"/>
        <v>57061</v>
      </c>
      <c r="M28" s="14">
        <f t="shared" si="5"/>
        <v>58243</v>
      </c>
    </row>
    <row r="29" spans="1:17" x14ac:dyDescent="0.25">
      <c r="A29" s="15" t="s">
        <v>22</v>
      </c>
      <c r="B29" s="16">
        <v>16582</v>
      </c>
      <c r="C29" s="16">
        <v>16697</v>
      </c>
      <c r="D29" s="16">
        <v>16806</v>
      </c>
      <c r="E29" s="16">
        <v>17022</v>
      </c>
      <c r="F29" s="16">
        <v>17136</v>
      </c>
      <c r="G29" s="16">
        <v>17242</v>
      </c>
      <c r="H29" s="16">
        <v>17286</v>
      </c>
      <c r="I29" s="16">
        <v>17381</v>
      </c>
      <c r="J29" s="16">
        <v>17421</v>
      </c>
      <c r="K29" s="16">
        <v>17450</v>
      </c>
      <c r="L29" s="16">
        <v>17531</v>
      </c>
      <c r="M29" s="17">
        <v>17781</v>
      </c>
    </row>
    <row r="30" spans="1:17" x14ac:dyDescent="0.25">
      <c r="A30" s="15" t="s">
        <v>23</v>
      </c>
      <c r="B30" s="16">
        <v>33691</v>
      </c>
      <c r="C30" s="16">
        <v>34492</v>
      </c>
      <c r="D30" s="16">
        <v>34696</v>
      </c>
      <c r="E30" s="16">
        <v>35028</v>
      </c>
      <c r="F30" s="16">
        <v>35310</v>
      </c>
      <c r="G30" s="16">
        <v>35459</v>
      </c>
      <c r="H30" s="16">
        <v>36152</v>
      </c>
      <c r="I30" s="16">
        <v>36796</v>
      </c>
      <c r="J30" s="16">
        <v>36878</v>
      </c>
      <c r="K30" s="16">
        <v>37164</v>
      </c>
      <c r="L30" s="16">
        <v>38717</v>
      </c>
      <c r="M30" s="17">
        <v>39649</v>
      </c>
    </row>
    <row r="31" spans="1:17" x14ac:dyDescent="0.25">
      <c r="A31" s="15" t="s">
        <v>24</v>
      </c>
      <c r="B31" s="16">
        <v>181</v>
      </c>
      <c r="C31" s="16">
        <v>181</v>
      </c>
      <c r="D31" s="16">
        <v>181</v>
      </c>
      <c r="E31" s="16">
        <v>181</v>
      </c>
      <c r="F31" s="16">
        <v>181</v>
      </c>
      <c r="G31" s="16">
        <v>181</v>
      </c>
      <c r="H31" s="16">
        <v>181</v>
      </c>
      <c r="I31" s="16">
        <v>181</v>
      </c>
      <c r="J31" s="16">
        <v>181</v>
      </c>
      <c r="K31" s="16">
        <v>181</v>
      </c>
      <c r="L31" s="16">
        <v>181</v>
      </c>
      <c r="M31" s="17">
        <v>181</v>
      </c>
    </row>
    <row r="32" spans="1:17" x14ac:dyDescent="0.25">
      <c r="A32" s="15" t="s">
        <v>25</v>
      </c>
      <c r="B32" s="16">
        <v>632</v>
      </c>
      <c r="C32" s="16">
        <v>632</v>
      </c>
      <c r="D32" s="16">
        <v>632</v>
      </c>
      <c r="E32" s="16">
        <v>632</v>
      </c>
      <c r="F32" s="16">
        <v>632</v>
      </c>
      <c r="G32" s="16">
        <v>632</v>
      </c>
      <c r="H32" s="16">
        <v>632</v>
      </c>
      <c r="I32" s="16">
        <v>632</v>
      </c>
      <c r="J32" s="16">
        <v>632</v>
      </c>
      <c r="K32" s="16">
        <v>632</v>
      </c>
      <c r="L32" s="16">
        <v>632</v>
      </c>
      <c r="M32" s="17">
        <v>632</v>
      </c>
    </row>
    <row r="33" spans="1:77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77" x14ac:dyDescent="0.25">
      <c r="A34" s="18" t="s"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1:77" x14ac:dyDescent="0.25">
      <c r="A35" s="12" t="s">
        <v>35</v>
      </c>
      <c r="B35" s="13">
        <f>SUM(B36:B39)</f>
        <v>130880</v>
      </c>
      <c r="C35" s="13">
        <f t="shared" ref="C35:M35" si="6">SUM(C36:C39)</f>
        <v>131886</v>
      </c>
      <c r="D35" s="13">
        <f t="shared" si="6"/>
        <v>132334</v>
      </c>
      <c r="E35" s="13">
        <f t="shared" si="6"/>
        <v>133175</v>
      </c>
      <c r="F35" s="13">
        <f t="shared" si="6"/>
        <v>134584</v>
      </c>
      <c r="G35" s="13">
        <f t="shared" si="6"/>
        <v>135340</v>
      </c>
      <c r="H35" s="13">
        <f t="shared" si="6"/>
        <v>137055</v>
      </c>
      <c r="I35" s="13">
        <f t="shared" si="6"/>
        <v>108646</v>
      </c>
      <c r="J35" s="13">
        <f t="shared" si="6"/>
        <v>139679</v>
      </c>
      <c r="K35" s="13">
        <f t="shared" si="6"/>
        <v>139828</v>
      </c>
      <c r="L35" s="13">
        <f t="shared" si="6"/>
        <v>142234</v>
      </c>
      <c r="M35" s="14">
        <f t="shared" si="6"/>
        <v>143414</v>
      </c>
    </row>
    <row r="36" spans="1:77" x14ac:dyDescent="0.25">
      <c r="A36" s="15" t="s">
        <v>22</v>
      </c>
      <c r="B36" s="16">
        <v>36205</v>
      </c>
      <c r="C36" s="16">
        <v>37868</v>
      </c>
      <c r="D36" s="16">
        <v>38016</v>
      </c>
      <c r="E36" s="16">
        <v>38285</v>
      </c>
      <c r="F36" s="16">
        <v>38828</v>
      </c>
      <c r="G36" s="16">
        <v>39420</v>
      </c>
      <c r="H36" s="16">
        <v>39845</v>
      </c>
      <c r="I36" s="16">
        <v>40172</v>
      </c>
      <c r="J36" s="16">
        <v>40282</v>
      </c>
      <c r="K36" s="16">
        <v>40328</v>
      </c>
      <c r="L36" s="16">
        <v>40705</v>
      </c>
      <c r="M36" s="17">
        <v>40956</v>
      </c>
    </row>
    <row r="37" spans="1:77" x14ac:dyDescent="0.25">
      <c r="A37" s="15" t="s">
        <v>23</v>
      </c>
      <c r="B37" s="16">
        <v>93803</v>
      </c>
      <c r="C37" s="16">
        <v>93146</v>
      </c>
      <c r="D37" s="16">
        <v>93446</v>
      </c>
      <c r="E37" s="16">
        <v>94018</v>
      </c>
      <c r="F37" s="16">
        <v>94884</v>
      </c>
      <c r="G37" s="16">
        <v>95048</v>
      </c>
      <c r="H37" s="16">
        <v>96338</v>
      </c>
      <c r="I37" s="16">
        <v>67602</v>
      </c>
      <c r="J37" s="16">
        <v>98525</v>
      </c>
      <c r="K37" s="16">
        <v>98628</v>
      </c>
      <c r="L37" s="16">
        <v>100657</v>
      </c>
      <c r="M37" s="17">
        <v>101586</v>
      </c>
    </row>
    <row r="38" spans="1:77" x14ac:dyDescent="0.25">
      <c r="A38" s="15" t="s">
        <v>24</v>
      </c>
      <c r="B38" s="16">
        <v>181</v>
      </c>
      <c r="C38" s="16">
        <v>181</v>
      </c>
      <c r="D38" s="16">
        <v>181</v>
      </c>
      <c r="E38" s="16">
        <v>181</v>
      </c>
      <c r="F38" s="16">
        <v>181</v>
      </c>
      <c r="G38" s="16">
        <v>181</v>
      </c>
      <c r="H38" s="16">
        <v>181</v>
      </c>
      <c r="I38" s="16">
        <v>181</v>
      </c>
      <c r="J38" s="16">
        <v>181</v>
      </c>
      <c r="K38" s="16">
        <v>181</v>
      </c>
      <c r="L38" s="16">
        <v>181</v>
      </c>
      <c r="M38" s="17">
        <v>181</v>
      </c>
    </row>
    <row r="39" spans="1:77" x14ac:dyDescent="0.25">
      <c r="A39" s="15" t="s">
        <v>25</v>
      </c>
      <c r="B39" s="16">
        <v>691</v>
      </c>
      <c r="C39" s="16">
        <v>691</v>
      </c>
      <c r="D39" s="16">
        <v>691</v>
      </c>
      <c r="E39" s="16">
        <v>691</v>
      </c>
      <c r="F39" s="16">
        <v>691</v>
      </c>
      <c r="G39" s="16">
        <v>691</v>
      </c>
      <c r="H39" s="16">
        <v>691</v>
      </c>
      <c r="I39" s="16">
        <v>691</v>
      </c>
      <c r="J39" s="16">
        <v>691</v>
      </c>
      <c r="K39" s="16">
        <v>691</v>
      </c>
      <c r="L39" s="16">
        <v>691</v>
      </c>
      <c r="M39" s="17">
        <v>691</v>
      </c>
    </row>
    <row r="40" spans="1:77" x14ac:dyDescent="0.25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77" s="31" customFormat="1" x14ac:dyDescent="0.25">
      <c r="A41" s="12" t="s">
        <v>33</v>
      </c>
      <c r="B41" s="13">
        <f>SUM(B42:B43)</f>
        <v>12500</v>
      </c>
      <c r="C41" s="13">
        <f t="shared" ref="C41:M41" si="7">SUM(C42:C43)</f>
        <v>12160</v>
      </c>
      <c r="D41" s="13">
        <f t="shared" si="7"/>
        <v>12337</v>
      </c>
      <c r="E41" s="13">
        <f t="shared" si="7"/>
        <v>12457</v>
      </c>
      <c r="F41" s="13">
        <f t="shared" si="7"/>
        <v>12534</v>
      </c>
      <c r="G41" s="13">
        <f t="shared" si="7"/>
        <v>12644</v>
      </c>
      <c r="H41" s="13">
        <f t="shared" si="7"/>
        <v>12083</v>
      </c>
      <c r="I41" s="13">
        <f t="shared" si="7"/>
        <v>11693</v>
      </c>
      <c r="J41" s="13">
        <f t="shared" si="7"/>
        <v>11712</v>
      </c>
      <c r="K41" s="13">
        <f t="shared" si="7"/>
        <v>11502</v>
      </c>
      <c r="L41" s="13">
        <f t="shared" si="7"/>
        <v>10278</v>
      </c>
      <c r="M41" s="14">
        <f t="shared" si="7"/>
        <v>9566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</row>
    <row r="42" spans="1:77" x14ac:dyDescent="0.25">
      <c r="A42" s="15" t="s">
        <v>22</v>
      </c>
      <c r="B42" s="19">
        <v>7</v>
      </c>
      <c r="C42" s="19">
        <v>7</v>
      </c>
      <c r="D42" s="19">
        <v>7</v>
      </c>
      <c r="E42" s="19">
        <v>7</v>
      </c>
      <c r="F42" s="19">
        <v>7</v>
      </c>
      <c r="G42" s="19">
        <v>7</v>
      </c>
      <c r="H42" s="19">
        <v>7</v>
      </c>
      <c r="I42" s="19">
        <v>7</v>
      </c>
      <c r="J42" s="19">
        <v>7</v>
      </c>
      <c r="K42" s="19">
        <v>7</v>
      </c>
      <c r="L42" s="19">
        <v>7</v>
      </c>
      <c r="M42" s="20">
        <v>7</v>
      </c>
    </row>
    <row r="43" spans="1:77" x14ac:dyDescent="0.25">
      <c r="A43" s="15" t="s">
        <v>23</v>
      </c>
      <c r="B43" s="19">
        <v>12493</v>
      </c>
      <c r="C43" s="19">
        <v>12153</v>
      </c>
      <c r="D43" s="19">
        <v>12330</v>
      </c>
      <c r="E43" s="19">
        <v>12450</v>
      </c>
      <c r="F43" s="19">
        <v>12527</v>
      </c>
      <c r="G43" s="19">
        <v>12637</v>
      </c>
      <c r="H43" s="19">
        <v>12076</v>
      </c>
      <c r="I43" s="19">
        <v>11686</v>
      </c>
      <c r="J43" s="19">
        <v>11705</v>
      </c>
      <c r="K43" s="19">
        <v>11495</v>
      </c>
      <c r="L43" s="19">
        <v>10271</v>
      </c>
      <c r="M43" s="20">
        <v>9559</v>
      </c>
    </row>
    <row r="44" spans="1:77" x14ac:dyDescent="0.25">
      <c r="A44" s="2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</row>
    <row r="45" spans="1:77" x14ac:dyDescent="0.25">
      <c r="A45" s="12" t="s">
        <v>34</v>
      </c>
      <c r="B45" s="13">
        <f>SUM(B46:B47)</f>
        <v>44817</v>
      </c>
      <c r="C45" s="13">
        <f t="shared" ref="C45:M45" si="8">SUM(C46:C47)</f>
        <v>45078</v>
      </c>
      <c r="D45" s="13">
        <f t="shared" si="8"/>
        <v>45442</v>
      </c>
      <c r="E45" s="13">
        <f t="shared" si="8"/>
        <v>45600</v>
      </c>
      <c r="F45" s="13">
        <f t="shared" si="8"/>
        <v>45962</v>
      </c>
      <c r="G45" s="13">
        <f t="shared" si="8"/>
        <v>46154</v>
      </c>
      <c r="H45" s="13">
        <f t="shared" si="8"/>
        <v>46489</v>
      </c>
      <c r="I45" s="13">
        <f t="shared" si="8"/>
        <v>49259</v>
      </c>
      <c r="J45" s="13">
        <f t="shared" si="8"/>
        <v>48945</v>
      </c>
      <c r="K45" s="13">
        <f t="shared" si="8"/>
        <v>48061</v>
      </c>
      <c r="L45" s="13">
        <f t="shared" si="8"/>
        <v>46434</v>
      </c>
      <c r="M45" s="14">
        <f t="shared" si="8"/>
        <v>46298</v>
      </c>
    </row>
    <row r="46" spans="1:77" x14ac:dyDescent="0.25">
      <c r="A46" s="15" t="s">
        <v>22</v>
      </c>
      <c r="B46" s="19">
        <v>134</v>
      </c>
      <c r="C46" s="19">
        <v>134</v>
      </c>
      <c r="D46" s="19">
        <v>134</v>
      </c>
      <c r="E46" s="19">
        <v>134</v>
      </c>
      <c r="F46" s="19">
        <v>134</v>
      </c>
      <c r="G46" s="19">
        <v>134</v>
      </c>
      <c r="H46" s="19">
        <v>134</v>
      </c>
      <c r="I46" s="19">
        <v>134</v>
      </c>
      <c r="J46" s="19">
        <v>134</v>
      </c>
      <c r="K46" s="19">
        <v>134</v>
      </c>
      <c r="L46" s="19">
        <v>134</v>
      </c>
      <c r="M46" s="20">
        <v>134</v>
      </c>
    </row>
    <row r="47" spans="1:77" x14ac:dyDescent="0.25">
      <c r="A47" s="15" t="s">
        <v>23</v>
      </c>
      <c r="B47" s="19">
        <v>44683</v>
      </c>
      <c r="C47" s="19">
        <v>44944</v>
      </c>
      <c r="D47" s="19">
        <v>45308</v>
      </c>
      <c r="E47" s="19">
        <v>45466</v>
      </c>
      <c r="F47" s="19">
        <v>45828</v>
      </c>
      <c r="G47" s="19">
        <v>46020</v>
      </c>
      <c r="H47" s="19">
        <v>46355</v>
      </c>
      <c r="I47" s="19">
        <v>49125</v>
      </c>
      <c r="J47" s="19">
        <v>48811</v>
      </c>
      <c r="K47" s="19">
        <v>47927</v>
      </c>
      <c r="L47" s="19">
        <v>46300</v>
      </c>
      <c r="M47" s="20">
        <v>46164</v>
      </c>
    </row>
    <row r="48" spans="1:77" x14ac:dyDescent="0.25">
      <c r="A48" s="1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</row>
    <row r="49" spans="1:77" s="31" customFormat="1" x14ac:dyDescent="0.25">
      <c r="A49" s="12" t="s">
        <v>37</v>
      </c>
      <c r="B49" s="13">
        <f t="shared" ref="B49:M49" si="9">SUM(B50:B51)</f>
        <v>53</v>
      </c>
      <c r="C49" s="13">
        <f t="shared" si="9"/>
        <v>53</v>
      </c>
      <c r="D49" s="13">
        <f t="shared" si="9"/>
        <v>53</v>
      </c>
      <c r="E49" s="13">
        <f t="shared" si="9"/>
        <v>53</v>
      </c>
      <c r="F49" s="13">
        <f t="shared" si="9"/>
        <v>53</v>
      </c>
      <c r="G49" s="13">
        <f t="shared" si="9"/>
        <v>53</v>
      </c>
      <c r="H49" s="13">
        <f t="shared" si="9"/>
        <v>53</v>
      </c>
      <c r="I49" s="13">
        <f t="shared" si="9"/>
        <v>53</v>
      </c>
      <c r="J49" s="13">
        <f t="shared" si="9"/>
        <v>53</v>
      </c>
      <c r="K49" s="13">
        <f t="shared" si="9"/>
        <v>53</v>
      </c>
      <c r="L49" s="13">
        <f t="shared" si="9"/>
        <v>53</v>
      </c>
      <c r="M49" s="14">
        <f t="shared" si="9"/>
        <v>53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</row>
    <row r="50" spans="1:77" x14ac:dyDescent="0.25">
      <c r="A50" s="15" t="s">
        <v>23</v>
      </c>
      <c r="B50" s="19">
        <v>37</v>
      </c>
      <c r="C50" s="19">
        <v>37</v>
      </c>
      <c r="D50" s="19">
        <v>37</v>
      </c>
      <c r="E50" s="19">
        <v>37</v>
      </c>
      <c r="F50" s="19">
        <v>37</v>
      </c>
      <c r="G50" s="19">
        <v>37</v>
      </c>
      <c r="H50" s="19">
        <v>37</v>
      </c>
      <c r="I50" s="19">
        <v>37</v>
      </c>
      <c r="J50" s="19">
        <v>37</v>
      </c>
      <c r="K50" s="19">
        <v>37</v>
      </c>
      <c r="L50" s="19">
        <v>37</v>
      </c>
      <c r="M50" s="20">
        <v>37</v>
      </c>
    </row>
    <row r="51" spans="1:77" x14ac:dyDescent="0.25">
      <c r="A51" s="15" t="s">
        <v>25</v>
      </c>
      <c r="B51" s="19">
        <v>16</v>
      </c>
      <c r="C51" s="19">
        <v>16</v>
      </c>
      <c r="D51" s="19">
        <v>16</v>
      </c>
      <c r="E51" s="19">
        <v>16</v>
      </c>
      <c r="F51" s="19">
        <v>16</v>
      </c>
      <c r="G51" s="19">
        <v>16</v>
      </c>
      <c r="H51" s="19">
        <v>16</v>
      </c>
      <c r="I51" s="19">
        <v>16</v>
      </c>
      <c r="J51" s="19">
        <v>16</v>
      </c>
      <c r="K51" s="19">
        <v>16</v>
      </c>
      <c r="L51" s="19">
        <v>16</v>
      </c>
      <c r="M51" s="20">
        <v>16</v>
      </c>
    </row>
    <row r="52" spans="1:77" x14ac:dyDescent="0.25">
      <c r="A52" s="1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</row>
    <row r="53" spans="1:77" x14ac:dyDescent="0.25">
      <c r="A53" s="12" t="s">
        <v>38</v>
      </c>
      <c r="B53" s="13">
        <f t="shared" ref="B53:M53" si="10">SUM(B54:B55)</f>
        <v>836</v>
      </c>
      <c r="C53" s="13">
        <f t="shared" si="10"/>
        <v>836</v>
      </c>
      <c r="D53" s="13">
        <f t="shared" si="10"/>
        <v>836</v>
      </c>
      <c r="E53" s="13">
        <f t="shared" si="10"/>
        <v>836</v>
      </c>
      <c r="F53" s="13">
        <f t="shared" si="10"/>
        <v>836</v>
      </c>
      <c r="G53" s="13">
        <f t="shared" si="10"/>
        <v>836</v>
      </c>
      <c r="H53" s="13">
        <f t="shared" si="10"/>
        <v>836</v>
      </c>
      <c r="I53" s="13">
        <f t="shared" si="10"/>
        <v>836</v>
      </c>
      <c r="J53" s="13">
        <f t="shared" si="10"/>
        <v>836</v>
      </c>
      <c r="K53" s="13">
        <f t="shared" si="10"/>
        <v>836</v>
      </c>
      <c r="L53" s="13">
        <f t="shared" si="10"/>
        <v>836</v>
      </c>
      <c r="M53" s="14">
        <f t="shared" si="10"/>
        <v>836</v>
      </c>
    </row>
    <row r="54" spans="1:77" x14ac:dyDescent="0.25">
      <c r="A54" s="15" t="s">
        <v>23</v>
      </c>
      <c r="B54" s="19">
        <v>468</v>
      </c>
      <c r="C54" s="19">
        <v>468</v>
      </c>
      <c r="D54" s="19">
        <v>468</v>
      </c>
      <c r="E54" s="19">
        <v>468</v>
      </c>
      <c r="F54" s="19">
        <v>468</v>
      </c>
      <c r="G54" s="19">
        <v>468</v>
      </c>
      <c r="H54" s="19">
        <v>468</v>
      </c>
      <c r="I54" s="19">
        <v>468</v>
      </c>
      <c r="J54" s="19">
        <v>468</v>
      </c>
      <c r="K54" s="19">
        <v>468</v>
      </c>
      <c r="L54" s="19">
        <v>468</v>
      </c>
      <c r="M54" s="20">
        <v>468</v>
      </c>
    </row>
    <row r="55" spans="1:77" x14ac:dyDescent="0.25">
      <c r="A55" s="15" t="s">
        <v>25</v>
      </c>
      <c r="B55" s="19">
        <v>368</v>
      </c>
      <c r="C55" s="19">
        <v>368</v>
      </c>
      <c r="D55" s="19">
        <v>368</v>
      </c>
      <c r="E55" s="19">
        <v>368</v>
      </c>
      <c r="F55" s="19">
        <v>368</v>
      </c>
      <c r="G55" s="19">
        <v>368</v>
      </c>
      <c r="H55" s="19">
        <v>368</v>
      </c>
      <c r="I55" s="19">
        <v>368</v>
      </c>
      <c r="J55" s="19">
        <v>368</v>
      </c>
      <c r="K55" s="19">
        <v>368</v>
      </c>
      <c r="L55" s="19">
        <v>368</v>
      </c>
      <c r="M55" s="20">
        <v>368</v>
      </c>
    </row>
    <row r="56" spans="1:77" x14ac:dyDescent="0.25">
      <c r="A56" s="1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</row>
    <row r="57" spans="1:77" x14ac:dyDescent="0.25">
      <c r="A57" s="12" t="s">
        <v>40</v>
      </c>
      <c r="B57" s="13">
        <f>SUM(B58)</f>
        <v>87</v>
      </c>
      <c r="C57" s="13">
        <f t="shared" ref="C57:M57" si="11">SUM(C58)</f>
        <v>87</v>
      </c>
      <c r="D57" s="13">
        <f t="shared" si="11"/>
        <v>87</v>
      </c>
      <c r="E57" s="13">
        <f t="shared" si="11"/>
        <v>85</v>
      </c>
      <c r="F57" s="13">
        <f t="shared" si="11"/>
        <v>85</v>
      </c>
      <c r="G57" s="13">
        <f t="shared" si="11"/>
        <v>84</v>
      </c>
      <c r="H57" s="13">
        <f t="shared" si="11"/>
        <v>84</v>
      </c>
      <c r="I57" s="13">
        <f t="shared" si="11"/>
        <v>84</v>
      </c>
      <c r="J57" s="13">
        <f t="shared" si="11"/>
        <v>7</v>
      </c>
      <c r="K57" s="13">
        <f t="shared" si="11"/>
        <v>7</v>
      </c>
      <c r="L57" s="13">
        <f t="shared" si="11"/>
        <v>0</v>
      </c>
      <c r="M57" s="14">
        <f t="shared" si="11"/>
        <v>0</v>
      </c>
    </row>
    <row r="58" spans="1:77" x14ac:dyDescent="0.25">
      <c r="A58" s="15" t="s">
        <v>63</v>
      </c>
      <c r="B58" s="19">
        <v>87</v>
      </c>
      <c r="C58" s="19">
        <v>87</v>
      </c>
      <c r="D58" s="19">
        <v>87</v>
      </c>
      <c r="E58" s="19">
        <v>85</v>
      </c>
      <c r="F58" s="19">
        <v>85</v>
      </c>
      <c r="G58" s="19">
        <v>84</v>
      </c>
      <c r="H58" s="19">
        <v>84</v>
      </c>
      <c r="I58" s="19">
        <v>84</v>
      </c>
      <c r="J58" s="19">
        <v>7</v>
      </c>
      <c r="K58" s="19">
        <v>7</v>
      </c>
      <c r="L58" s="19">
        <v>0</v>
      </c>
      <c r="M58" s="20">
        <v>0</v>
      </c>
    </row>
    <row r="59" spans="1:77" x14ac:dyDescent="0.25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</row>
    <row r="60" spans="1:77" x14ac:dyDescent="0.25">
      <c r="A60" s="12" t="s">
        <v>67</v>
      </c>
      <c r="B60" s="13">
        <f>SUM(B28,B41,B49)</f>
        <v>63639</v>
      </c>
      <c r="C60" s="13">
        <f t="shared" ref="C60:M60" si="12">SUM(C28,C41,C49)</f>
        <v>64215</v>
      </c>
      <c r="D60" s="13">
        <f t="shared" si="12"/>
        <v>64705</v>
      </c>
      <c r="E60" s="13">
        <f t="shared" si="12"/>
        <v>65373</v>
      </c>
      <c r="F60" s="13">
        <f t="shared" si="12"/>
        <v>65846</v>
      </c>
      <c r="G60" s="13">
        <f t="shared" si="12"/>
        <v>66211</v>
      </c>
      <c r="H60" s="13">
        <f t="shared" si="12"/>
        <v>66387</v>
      </c>
      <c r="I60" s="13">
        <f t="shared" si="12"/>
        <v>66736</v>
      </c>
      <c r="J60" s="13">
        <f t="shared" si="12"/>
        <v>66877</v>
      </c>
      <c r="K60" s="13">
        <f t="shared" si="12"/>
        <v>66982</v>
      </c>
      <c r="L60" s="13">
        <f t="shared" si="12"/>
        <v>67392</v>
      </c>
      <c r="M60" s="14">
        <f t="shared" si="12"/>
        <v>67862</v>
      </c>
    </row>
    <row r="61" spans="1:77" s="68" customFormat="1" x14ac:dyDescent="0.25">
      <c r="A61" s="27" t="s">
        <v>68</v>
      </c>
      <c r="B61" s="19">
        <f>SUM(B29,B42)</f>
        <v>16589</v>
      </c>
      <c r="C61" s="19">
        <f t="shared" ref="C61:M61" si="13">SUM(C29,C42)</f>
        <v>16704</v>
      </c>
      <c r="D61" s="19">
        <f t="shared" si="13"/>
        <v>16813</v>
      </c>
      <c r="E61" s="19">
        <f t="shared" si="13"/>
        <v>17029</v>
      </c>
      <c r="F61" s="19">
        <f t="shared" si="13"/>
        <v>17143</v>
      </c>
      <c r="G61" s="19">
        <f t="shared" si="13"/>
        <v>17249</v>
      </c>
      <c r="H61" s="19">
        <f t="shared" si="13"/>
        <v>17293</v>
      </c>
      <c r="I61" s="19">
        <f t="shared" si="13"/>
        <v>17388</v>
      </c>
      <c r="J61" s="19">
        <f t="shared" si="13"/>
        <v>17428</v>
      </c>
      <c r="K61" s="19">
        <f t="shared" si="13"/>
        <v>17457</v>
      </c>
      <c r="L61" s="19">
        <f t="shared" si="13"/>
        <v>17538</v>
      </c>
      <c r="M61" s="20">
        <f t="shared" si="13"/>
        <v>17788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</row>
    <row r="62" spans="1:77" s="68" customFormat="1" x14ac:dyDescent="0.25">
      <c r="A62" s="27" t="s">
        <v>69</v>
      </c>
      <c r="B62" s="19">
        <f>SUM(B30,B43,B50)</f>
        <v>46221</v>
      </c>
      <c r="C62" s="19">
        <f>SUM(C30,C43,C50)</f>
        <v>46682</v>
      </c>
      <c r="D62" s="19">
        <f t="shared" ref="D62:M62" si="14">SUM(D30,D43,D50)</f>
        <v>47063</v>
      </c>
      <c r="E62" s="19">
        <f t="shared" si="14"/>
        <v>47515</v>
      </c>
      <c r="F62" s="19">
        <f t="shared" si="14"/>
        <v>47874</v>
      </c>
      <c r="G62" s="19">
        <f t="shared" si="14"/>
        <v>48133</v>
      </c>
      <c r="H62" s="19">
        <f t="shared" si="14"/>
        <v>48265</v>
      </c>
      <c r="I62" s="19">
        <f t="shared" si="14"/>
        <v>48519</v>
      </c>
      <c r="J62" s="19">
        <f t="shared" si="14"/>
        <v>48620</v>
      </c>
      <c r="K62" s="19">
        <f t="shared" si="14"/>
        <v>48696</v>
      </c>
      <c r="L62" s="19">
        <f t="shared" si="14"/>
        <v>49025</v>
      </c>
      <c r="M62" s="20">
        <f t="shared" si="14"/>
        <v>49245</v>
      </c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</row>
    <row r="63" spans="1:77" s="68" customFormat="1" x14ac:dyDescent="0.25">
      <c r="A63" s="27" t="s">
        <v>25</v>
      </c>
      <c r="B63" s="19">
        <f>SUM(B32,B51)</f>
        <v>648</v>
      </c>
      <c r="C63" s="19">
        <f t="shared" ref="C63:M63" si="15">SUM(C32,C51)</f>
        <v>648</v>
      </c>
      <c r="D63" s="19">
        <f t="shared" si="15"/>
        <v>648</v>
      </c>
      <c r="E63" s="19">
        <f t="shared" si="15"/>
        <v>648</v>
      </c>
      <c r="F63" s="19">
        <f t="shared" si="15"/>
        <v>648</v>
      </c>
      <c r="G63" s="19">
        <f t="shared" si="15"/>
        <v>648</v>
      </c>
      <c r="H63" s="19">
        <f t="shared" si="15"/>
        <v>648</v>
      </c>
      <c r="I63" s="19">
        <f t="shared" si="15"/>
        <v>648</v>
      </c>
      <c r="J63" s="19">
        <f t="shared" si="15"/>
        <v>648</v>
      </c>
      <c r="K63" s="19">
        <f t="shared" si="15"/>
        <v>648</v>
      </c>
      <c r="L63" s="19">
        <f t="shared" si="15"/>
        <v>648</v>
      </c>
      <c r="M63" s="20">
        <f t="shared" si="15"/>
        <v>648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</row>
    <row r="64" spans="1:77" x14ac:dyDescent="0.25">
      <c r="A64" s="1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</row>
    <row r="65" spans="1:77" x14ac:dyDescent="0.25">
      <c r="A65" s="12" t="s">
        <v>70</v>
      </c>
      <c r="B65" s="13">
        <f>B35+B45+B53</f>
        <v>176533</v>
      </c>
      <c r="C65" s="13">
        <f t="shared" ref="C65:M65" si="16">C35+C45+C53</f>
        <v>177800</v>
      </c>
      <c r="D65" s="13">
        <f t="shared" si="16"/>
        <v>178612</v>
      </c>
      <c r="E65" s="13">
        <f t="shared" si="16"/>
        <v>179611</v>
      </c>
      <c r="F65" s="13">
        <f t="shared" si="16"/>
        <v>181382</v>
      </c>
      <c r="G65" s="13">
        <f t="shared" si="16"/>
        <v>182330</v>
      </c>
      <c r="H65" s="13">
        <f t="shared" si="16"/>
        <v>184380</v>
      </c>
      <c r="I65" s="13">
        <f t="shared" si="16"/>
        <v>158741</v>
      </c>
      <c r="J65" s="13">
        <f t="shared" si="16"/>
        <v>189460</v>
      </c>
      <c r="K65" s="13">
        <f t="shared" si="16"/>
        <v>188725</v>
      </c>
      <c r="L65" s="13">
        <f t="shared" si="16"/>
        <v>189504</v>
      </c>
      <c r="M65" s="14">
        <f t="shared" si="16"/>
        <v>190548</v>
      </c>
    </row>
    <row r="66" spans="1:77" s="68" customFormat="1" x14ac:dyDescent="0.25">
      <c r="A66" s="27" t="s">
        <v>68</v>
      </c>
      <c r="B66" s="19">
        <f>SUM(B36,B46)</f>
        <v>36339</v>
      </c>
      <c r="C66" s="19">
        <f t="shared" ref="C66:M66" si="17">SUM(C36,C46)</f>
        <v>38002</v>
      </c>
      <c r="D66" s="19">
        <f t="shared" si="17"/>
        <v>38150</v>
      </c>
      <c r="E66" s="19">
        <f t="shared" si="17"/>
        <v>38419</v>
      </c>
      <c r="F66" s="19">
        <f t="shared" si="17"/>
        <v>38962</v>
      </c>
      <c r="G66" s="19">
        <f t="shared" si="17"/>
        <v>39554</v>
      </c>
      <c r="H66" s="19">
        <f t="shared" si="17"/>
        <v>39979</v>
      </c>
      <c r="I66" s="19">
        <f t="shared" si="17"/>
        <v>40306</v>
      </c>
      <c r="J66" s="19">
        <f t="shared" si="17"/>
        <v>40416</v>
      </c>
      <c r="K66" s="19">
        <f t="shared" si="17"/>
        <v>40462</v>
      </c>
      <c r="L66" s="19">
        <f t="shared" si="17"/>
        <v>40839</v>
      </c>
      <c r="M66" s="20">
        <f t="shared" si="17"/>
        <v>41090</v>
      </c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</row>
    <row r="67" spans="1:77" s="68" customFormat="1" x14ac:dyDescent="0.25">
      <c r="A67" s="27" t="s">
        <v>69</v>
      </c>
      <c r="B67" s="19">
        <f>SUM(B37,B47,B54)</f>
        <v>138954</v>
      </c>
      <c r="C67" s="19">
        <f t="shared" ref="C67:M67" si="18">SUM(C37,C47,C54)</f>
        <v>138558</v>
      </c>
      <c r="D67" s="19">
        <f t="shared" si="18"/>
        <v>139222</v>
      </c>
      <c r="E67" s="19">
        <f t="shared" si="18"/>
        <v>139952</v>
      </c>
      <c r="F67" s="19">
        <f t="shared" si="18"/>
        <v>141180</v>
      </c>
      <c r="G67" s="19">
        <f t="shared" si="18"/>
        <v>141536</v>
      </c>
      <c r="H67" s="19">
        <f t="shared" si="18"/>
        <v>143161</v>
      </c>
      <c r="I67" s="19">
        <f t="shared" si="18"/>
        <v>117195</v>
      </c>
      <c r="J67" s="19">
        <f t="shared" si="18"/>
        <v>147804</v>
      </c>
      <c r="K67" s="19">
        <f t="shared" si="18"/>
        <v>147023</v>
      </c>
      <c r="L67" s="19">
        <f t="shared" si="18"/>
        <v>147425</v>
      </c>
      <c r="M67" s="20">
        <f t="shared" si="18"/>
        <v>148218</v>
      </c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</row>
    <row r="68" spans="1:77" s="68" customFormat="1" x14ac:dyDescent="0.25">
      <c r="A68" s="27" t="s">
        <v>25</v>
      </c>
      <c r="B68" s="19">
        <f>SUM(B39,B55)</f>
        <v>1059</v>
      </c>
      <c r="C68" s="19">
        <f t="shared" ref="C68:M68" si="19">SUM(C39,C55)</f>
        <v>1059</v>
      </c>
      <c r="D68" s="19">
        <f t="shared" si="19"/>
        <v>1059</v>
      </c>
      <c r="E68" s="19">
        <f t="shared" si="19"/>
        <v>1059</v>
      </c>
      <c r="F68" s="19">
        <f t="shared" si="19"/>
        <v>1059</v>
      </c>
      <c r="G68" s="19">
        <f t="shared" si="19"/>
        <v>1059</v>
      </c>
      <c r="H68" s="19">
        <f t="shared" si="19"/>
        <v>1059</v>
      </c>
      <c r="I68" s="19">
        <f t="shared" si="19"/>
        <v>1059</v>
      </c>
      <c r="J68" s="19">
        <f t="shared" si="19"/>
        <v>1059</v>
      </c>
      <c r="K68" s="19">
        <f t="shared" si="19"/>
        <v>1059</v>
      </c>
      <c r="L68" s="19">
        <f t="shared" si="19"/>
        <v>1059</v>
      </c>
      <c r="M68" s="20">
        <f t="shared" si="19"/>
        <v>1059</v>
      </c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</row>
    <row r="69" spans="1:77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</row>
    <row r="70" spans="1:77" x14ac:dyDescent="0.25">
      <c r="A70" t="s">
        <v>62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</row>
    <row r="71" spans="1:77" x14ac:dyDescent="0.25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77" x14ac:dyDescent="0.25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77" ht="21" x14ac:dyDescent="0.35">
      <c r="A73" s="60" t="s">
        <v>59</v>
      </c>
      <c r="B73" s="63"/>
    </row>
    <row r="74" spans="1:77" x14ac:dyDescent="0.25">
      <c r="A74" s="24" t="s">
        <v>0</v>
      </c>
      <c r="B74" s="51">
        <f>64412/31</f>
        <v>2077.8064516129034</v>
      </c>
    </row>
    <row r="75" spans="1:77" x14ac:dyDescent="0.25">
      <c r="A75" s="24" t="s">
        <v>1</v>
      </c>
      <c r="B75" s="51">
        <f>62211/29</f>
        <v>2145.2068965517242</v>
      </c>
    </row>
    <row r="76" spans="1:77" x14ac:dyDescent="0.25">
      <c r="A76" s="24" t="s">
        <v>2</v>
      </c>
      <c r="B76" s="51">
        <f>63540/31</f>
        <v>2049.6774193548385</v>
      </c>
    </row>
    <row r="77" spans="1:77" x14ac:dyDescent="0.25">
      <c r="A77" s="24" t="s">
        <v>3</v>
      </c>
      <c r="B77" s="51">
        <f>61240/30</f>
        <v>2041.3333333333333</v>
      </c>
    </row>
    <row r="78" spans="1:77" x14ac:dyDescent="0.25">
      <c r="A78" s="24" t="s">
        <v>4</v>
      </c>
      <c r="B78" s="51">
        <f>61158/31</f>
        <v>1972.8387096774193</v>
      </c>
    </row>
    <row r="79" spans="1:77" x14ac:dyDescent="0.25">
      <c r="A79" s="24" t="s">
        <v>5</v>
      </c>
      <c r="B79" s="51">
        <f>62184/30</f>
        <v>2072.8000000000002</v>
      </c>
    </row>
    <row r="80" spans="1:77" x14ac:dyDescent="0.25">
      <c r="A80" s="24" t="s">
        <v>6</v>
      </c>
      <c r="B80" s="51">
        <f>63024/31</f>
        <v>2033.0322580645161</v>
      </c>
    </row>
    <row r="81" spans="1:77" x14ac:dyDescent="0.25">
      <c r="A81" s="24" t="s">
        <v>7</v>
      </c>
      <c r="B81" s="51">
        <f>62791/31</f>
        <v>2025.516129032258</v>
      </c>
    </row>
    <row r="82" spans="1:77" x14ac:dyDescent="0.25">
      <c r="A82" s="24" t="s">
        <v>8</v>
      </c>
      <c r="B82" s="25">
        <f>62910/30</f>
        <v>2097</v>
      </c>
    </row>
    <row r="83" spans="1:77" x14ac:dyDescent="0.25">
      <c r="A83" s="24" t="s">
        <v>9</v>
      </c>
      <c r="B83" s="51">
        <f>62900/31</f>
        <v>2029.0322580645161</v>
      </c>
    </row>
    <row r="84" spans="1:77" x14ac:dyDescent="0.25">
      <c r="A84" s="24" t="s">
        <v>10</v>
      </c>
      <c r="B84" s="51">
        <f>61377/30</f>
        <v>2045.9</v>
      </c>
    </row>
    <row r="85" spans="1:77" x14ac:dyDescent="0.25">
      <c r="A85" s="24" t="s">
        <v>11</v>
      </c>
      <c r="B85" s="51">
        <f>63151/31</f>
        <v>2037.1290322580646</v>
      </c>
    </row>
    <row r="86" spans="1:77" x14ac:dyDescent="0.25">
      <c r="A86" s="52"/>
      <c r="B86" s="52"/>
    </row>
    <row r="89" spans="1:77" s="31" customFormat="1" ht="21" x14ac:dyDescent="0.35">
      <c r="A89" s="46" t="s">
        <v>58</v>
      </c>
      <c r="B89" s="49">
        <v>42400</v>
      </c>
      <c r="C89" s="49">
        <v>42429</v>
      </c>
      <c r="D89" s="49">
        <v>42460</v>
      </c>
      <c r="E89" s="49">
        <v>42490</v>
      </c>
      <c r="F89" s="49">
        <v>42521</v>
      </c>
      <c r="G89" s="49">
        <v>42551</v>
      </c>
      <c r="H89" s="49">
        <v>42580</v>
      </c>
      <c r="I89" s="49">
        <v>42620</v>
      </c>
      <c r="J89" s="49">
        <v>42640</v>
      </c>
      <c r="K89" s="49">
        <v>42674</v>
      </c>
      <c r="L89" s="49">
        <v>42702</v>
      </c>
      <c r="M89" s="49">
        <v>42732</v>
      </c>
      <c r="N89" s="50">
        <v>42758</v>
      </c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</row>
    <row r="90" spans="1:77" x14ac:dyDescent="0.25">
      <c r="A90" s="44" t="s">
        <v>22</v>
      </c>
      <c r="B90" s="47" t="s">
        <v>57</v>
      </c>
      <c r="C90" s="47" t="s">
        <v>57</v>
      </c>
      <c r="D90" s="47" t="s">
        <v>57</v>
      </c>
      <c r="E90" s="47" t="s">
        <v>57</v>
      </c>
      <c r="F90" s="47" t="s">
        <v>57</v>
      </c>
      <c r="G90" s="16" t="s">
        <v>57</v>
      </c>
      <c r="H90" s="47">
        <v>38491</v>
      </c>
      <c r="I90" s="47">
        <v>41601</v>
      </c>
      <c r="J90" s="47">
        <v>42857</v>
      </c>
      <c r="K90" s="16">
        <v>44305</v>
      </c>
      <c r="L90" s="16">
        <v>43605</v>
      </c>
      <c r="M90" s="47">
        <v>46852</v>
      </c>
      <c r="N90" s="17">
        <v>47681</v>
      </c>
    </row>
    <row r="91" spans="1:77" x14ac:dyDescent="0.25">
      <c r="A91" s="44" t="s">
        <v>23</v>
      </c>
      <c r="B91" s="47" t="s">
        <v>57</v>
      </c>
      <c r="C91" s="47" t="s">
        <v>57</v>
      </c>
      <c r="D91" s="47" t="s">
        <v>57</v>
      </c>
      <c r="E91" s="47" t="s">
        <v>57</v>
      </c>
      <c r="F91" s="47" t="s">
        <v>57</v>
      </c>
      <c r="G91" s="16" t="s">
        <v>57</v>
      </c>
      <c r="H91" s="47">
        <v>170920</v>
      </c>
      <c r="I91" s="47">
        <v>173817</v>
      </c>
      <c r="J91" s="47">
        <v>168812</v>
      </c>
      <c r="K91" s="16">
        <v>160463</v>
      </c>
      <c r="L91" s="16">
        <v>156609</v>
      </c>
      <c r="M91" s="47">
        <v>162461</v>
      </c>
      <c r="N91" s="17">
        <v>163043</v>
      </c>
    </row>
    <row r="92" spans="1:77" x14ac:dyDescent="0.25">
      <c r="A92" s="45" t="s">
        <v>25</v>
      </c>
      <c r="B92" s="48" t="s">
        <v>57</v>
      </c>
      <c r="C92" s="48" t="s">
        <v>57</v>
      </c>
      <c r="D92" s="48" t="s">
        <v>57</v>
      </c>
      <c r="E92" s="48" t="s">
        <v>57</v>
      </c>
      <c r="F92" s="48" t="s">
        <v>57</v>
      </c>
      <c r="G92" s="48" t="s">
        <v>57</v>
      </c>
      <c r="H92" s="48">
        <v>7</v>
      </c>
      <c r="I92" s="48">
        <v>11</v>
      </c>
      <c r="J92" s="48">
        <v>6</v>
      </c>
      <c r="K92" s="48">
        <v>4</v>
      </c>
      <c r="L92" s="48">
        <v>11</v>
      </c>
      <c r="M92" s="48">
        <v>9</v>
      </c>
      <c r="N92" s="23">
        <v>23</v>
      </c>
    </row>
    <row r="93" spans="1:77" x14ac:dyDescent="0.25">
      <c r="A93" s="58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77" x14ac:dyDescent="0.25">
      <c r="A94" s="58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77" s="31" customFormat="1" ht="21" x14ac:dyDescent="0.35">
      <c r="A95" s="46" t="s">
        <v>64</v>
      </c>
      <c r="B95" s="49">
        <v>42400</v>
      </c>
      <c r="C95" s="49">
        <v>42429</v>
      </c>
      <c r="D95" s="49">
        <v>42460</v>
      </c>
      <c r="E95" s="49">
        <v>42490</v>
      </c>
      <c r="F95" s="49">
        <v>42521</v>
      </c>
      <c r="G95" s="49">
        <v>42551</v>
      </c>
      <c r="H95" s="49">
        <v>42582</v>
      </c>
      <c r="I95" s="49">
        <v>42613</v>
      </c>
      <c r="J95" s="49">
        <v>42643</v>
      </c>
      <c r="K95" s="49">
        <v>42674</v>
      </c>
      <c r="L95" s="49">
        <v>42704</v>
      </c>
      <c r="M95" s="50">
        <v>42735</v>
      </c>
      <c r="N95" s="70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</row>
    <row r="96" spans="1:77" s="56" customFormat="1" x14ac:dyDescent="0.25">
      <c r="A96" s="53"/>
      <c r="B96" s="54">
        <v>7238757</v>
      </c>
      <c r="C96" s="54">
        <v>7271384</v>
      </c>
      <c r="D96" s="54">
        <v>7289324</v>
      </c>
      <c r="E96" s="54">
        <v>7351999</v>
      </c>
      <c r="F96" s="54">
        <v>7395471</v>
      </c>
      <c r="G96" s="54">
        <v>7423302</v>
      </c>
      <c r="H96" s="54">
        <v>7446970</v>
      </c>
      <c r="I96" s="54">
        <v>7464025</v>
      </c>
      <c r="J96" s="54">
        <v>7490331</v>
      </c>
      <c r="K96" s="54">
        <v>7496156</v>
      </c>
      <c r="L96" s="54">
        <v>7529099</v>
      </c>
      <c r="M96" s="55">
        <v>7713603</v>
      </c>
      <c r="N96" s="59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</row>
    <row r="97" spans="1:12" x14ac:dyDescent="0.2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9" spans="1:12" ht="21" x14ac:dyDescent="0.35">
      <c r="A99" s="60" t="s">
        <v>56</v>
      </c>
      <c r="B99" s="63"/>
    </row>
    <row r="100" spans="1:12" x14ac:dyDescent="0.25">
      <c r="A100" s="44">
        <v>42400</v>
      </c>
      <c r="B100" s="25" t="s">
        <v>57</v>
      </c>
    </row>
    <row r="101" spans="1:12" x14ac:dyDescent="0.25">
      <c r="A101" s="44">
        <v>42429</v>
      </c>
      <c r="B101" s="25" t="s">
        <v>57</v>
      </c>
    </row>
    <row r="102" spans="1:12" x14ac:dyDescent="0.25">
      <c r="A102" s="44">
        <v>42460</v>
      </c>
      <c r="B102" s="25" t="s">
        <v>57</v>
      </c>
    </row>
    <row r="103" spans="1:12" x14ac:dyDescent="0.25">
      <c r="A103" s="44">
        <v>42490</v>
      </c>
      <c r="B103" s="25" t="s">
        <v>57</v>
      </c>
    </row>
    <row r="104" spans="1:12" x14ac:dyDescent="0.25">
      <c r="A104" s="44">
        <v>42521</v>
      </c>
      <c r="B104" s="25" t="s">
        <v>57</v>
      </c>
    </row>
    <row r="105" spans="1:12" x14ac:dyDescent="0.25">
      <c r="A105" s="44">
        <v>42551</v>
      </c>
      <c r="B105" s="25" t="s">
        <v>57</v>
      </c>
    </row>
    <row r="106" spans="1:12" x14ac:dyDescent="0.25">
      <c r="A106" s="44">
        <v>42580</v>
      </c>
      <c r="B106" s="25">
        <v>57.68</v>
      </c>
    </row>
    <row r="107" spans="1:12" x14ac:dyDescent="0.25">
      <c r="A107" s="44">
        <v>42620</v>
      </c>
      <c r="B107" s="25">
        <v>60.2</v>
      </c>
    </row>
    <row r="108" spans="1:12" x14ac:dyDescent="0.25">
      <c r="A108" s="44">
        <v>42640</v>
      </c>
      <c r="B108" s="25">
        <v>59.8</v>
      </c>
    </row>
    <row r="109" spans="1:12" x14ac:dyDescent="0.25">
      <c r="A109" s="44">
        <v>42674</v>
      </c>
      <c r="B109" s="25">
        <v>59.03</v>
      </c>
    </row>
    <row r="110" spans="1:12" x14ac:dyDescent="0.25">
      <c r="A110" s="44">
        <v>42702</v>
      </c>
      <c r="B110" s="25">
        <v>59.02</v>
      </c>
    </row>
    <row r="111" spans="1:12" x14ac:dyDescent="0.25">
      <c r="A111" s="44">
        <v>42735</v>
      </c>
      <c r="B111" s="25">
        <v>54.35</v>
      </c>
    </row>
    <row r="112" spans="1:12" x14ac:dyDescent="0.25">
      <c r="A112" s="45">
        <v>42758</v>
      </c>
      <c r="B112" s="23">
        <v>53.86</v>
      </c>
    </row>
  </sheetData>
  <mergeCells count="5">
    <mergeCell ref="A99:B99"/>
    <mergeCell ref="A1:M1"/>
    <mergeCell ref="A25:N26"/>
    <mergeCell ref="A71:M72"/>
    <mergeCell ref="A73:B7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2017-01-23T15:41:48Z</dcterms:modified>
</cp:coreProperties>
</file>