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mart\WiLS Dropbox\WiLS-wide\WPLC\Financials\Budgets\YTD spreadsheets\2023\"/>
    </mc:Choice>
  </mc:AlternateContent>
  <bookViews>
    <workbookView xWindow="-105" yWindow="-105" windowWidth="23250" windowHeight="12570" tabRatio="649"/>
  </bookViews>
  <sheets>
    <sheet name="2023 budget" sheetId="1" r:id="rId1"/>
    <sheet name="Content Credit" sheetId="23" r:id="rId2"/>
    <sheet name="Expense detail" sheetId="20" r:id="rId3"/>
    <sheet name="Income detail" sheetId="19" r:id="rId4"/>
    <sheet name="Other income detail" sheetId="21" r:id="rId5"/>
    <sheet name="Donations detail" sheetId="22" r:id="rId6"/>
  </sheets>
  <definedNames>
    <definedName name="_xlnm.Print_Area" localSheetId="3">'Income detail'!$A$1:$B$18</definedName>
  </definedNames>
  <calcPr calcId="162913"/>
  <fileRecoveryPr autoRecover="0"/>
</workbook>
</file>

<file path=xl/calcChain.xml><?xml version="1.0" encoding="utf-8"?>
<calcChain xmlns="http://schemas.openxmlformats.org/spreadsheetml/2006/main">
  <c r="B108" i="23" l="1"/>
  <c r="G48" i="1" l="1"/>
  <c r="G42" i="1"/>
  <c r="R3" i="19" l="1"/>
  <c r="Q3" i="19"/>
  <c r="D18" i="19"/>
  <c r="Q4" i="19" l="1"/>
  <c r="Q5" i="19"/>
  <c r="Q6" i="19"/>
  <c r="Q7" i="19"/>
  <c r="Q8" i="19"/>
  <c r="Q9" i="19"/>
  <c r="Q10" i="19"/>
  <c r="Q11" i="19"/>
  <c r="Q12" i="19"/>
  <c r="Q13" i="19"/>
  <c r="Q14" i="19"/>
  <c r="Q15" i="19"/>
  <c r="Q16" i="19"/>
  <c r="Q17" i="19"/>
  <c r="Q2" i="19"/>
  <c r="B3" i="19"/>
  <c r="G109" i="23" l="1"/>
  <c r="B1" i="23" l="1"/>
  <c r="L109" i="23"/>
  <c r="K109" i="23"/>
  <c r="C31" i="1" l="1"/>
  <c r="G47" i="1"/>
  <c r="C30" i="1" s="1"/>
  <c r="G45" i="1"/>
  <c r="C27" i="1" s="1"/>
  <c r="G44" i="1"/>
  <c r="C24" i="1" s="1"/>
  <c r="G43" i="1"/>
  <c r="C22" i="1"/>
  <c r="G46" i="1"/>
  <c r="C26" i="1" s="1"/>
  <c r="R4" i="19" l="1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2" i="19"/>
  <c r="C14" i="1" l="1"/>
  <c r="I18" i="19" l="1"/>
  <c r="D7" i="1" s="1"/>
  <c r="L18" i="19"/>
  <c r="I12" i="22" l="1"/>
  <c r="J44" i="20" l="1"/>
  <c r="B52" i="21" l="1"/>
  <c r="AL44" i="20"/>
  <c r="N44" i="20"/>
  <c r="D23" i="1" s="1"/>
  <c r="E23" i="1" s="1"/>
  <c r="AH44" i="20" l="1"/>
  <c r="J12" i="22"/>
  <c r="I3" i="22" l="1"/>
  <c r="B47" i="19"/>
  <c r="D10" i="1" l="1"/>
  <c r="C34" i="1" s="1"/>
  <c r="V44" i="20"/>
  <c r="D24" i="1" s="1"/>
  <c r="E24" i="1" l="1"/>
  <c r="L52" i="21" l="1"/>
  <c r="G52" i="21" l="1"/>
  <c r="D11" i="1" s="1"/>
  <c r="E11" i="1" s="1"/>
  <c r="R44" i="20" l="1"/>
  <c r="D47" i="19" l="1"/>
  <c r="G18" i="19" l="1"/>
  <c r="E6" i="1" l="1"/>
  <c r="E10" i="1"/>
  <c r="C53" i="1" l="1"/>
  <c r="B14" i="22"/>
  <c r="G49" i="1" l="1"/>
  <c r="AX44" i="20" l="1"/>
  <c r="AT44" i="20"/>
  <c r="AP44" i="20"/>
  <c r="Z44" i="20"/>
  <c r="D25" i="1" s="1"/>
  <c r="E25" i="1" s="1"/>
  <c r="F44" i="20"/>
  <c r="B44" i="20"/>
  <c r="AD44" i="20"/>
  <c r="D26" i="1" s="1"/>
  <c r="N18" i="19" l="1"/>
  <c r="D9" i="1" s="1"/>
  <c r="E9" i="1" s="1"/>
  <c r="B18" i="19" l="1"/>
  <c r="Q18" i="19" s="1"/>
  <c r="D8" i="1"/>
  <c r="E8" i="1" l="1"/>
  <c r="D32" i="1"/>
  <c r="E32" i="1" s="1"/>
  <c r="D31" i="1"/>
  <c r="E31" i="1" s="1"/>
  <c r="D30" i="1"/>
  <c r="E30" i="1" s="1"/>
  <c r="D21" i="1"/>
  <c r="E21" i="1" s="1"/>
  <c r="D20" i="1"/>
  <c r="E20" i="1" s="1"/>
  <c r="D12" i="1"/>
  <c r="E12" i="1" s="1"/>
  <c r="D22" i="1"/>
  <c r="D14" i="1" l="1"/>
  <c r="E22" i="1"/>
  <c r="R18" i="19"/>
  <c r="E26" i="1"/>
  <c r="E7" i="1"/>
  <c r="E14" i="1" s="1"/>
  <c r="D27" i="1" l="1"/>
  <c r="E27" i="1" s="1"/>
  <c r="D34" i="1" l="1"/>
  <c r="E34" i="1" s="1"/>
  <c r="D37" i="1" l="1"/>
</calcChain>
</file>

<file path=xl/sharedStrings.xml><?xml version="1.0" encoding="utf-8"?>
<sst xmlns="http://schemas.openxmlformats.org/spreadsheetml/2006/main" count="410" uniqueCount="272">
  <si>
    <t>Income</t>
  </si>
  <si>
    <t>Member shares</t>
  </si>
  <si>
    <t>Website</t>
  </si>
  <si>
    <t>R &amp; D</t>
  </si>
  <si>
    <t>TOTAL</t>
  </si>
  <si>
    <t>Other</t>
  </si>
  <si>
    <t>b.</t>
  </si>
  <si>
    <t>c.</t>
  </si>
  <si>
    <t>d.</t>
  </si>
  <si>
    <t>OverDrive Vendor Fees</t>
  </si>
  <si>
    <t>a.</t>
  </si>
  <si>
    <t>f.</t>
  </si>
  <si>
    <t>Partner</t>
  </si>
  <si>
    <t>Reserve</t>
  </si>
  <si>
    <t>h.</t>
  </si>
  <si>
    <t>i.</t>
  </si>
  <si>
    <t>ContentDM Hosting</t>
  </si>
  <si>
    <t xml:space="preserve">Buying pool income </t>
  </si>
  <si>
    <t>Arrowhead Library System</t>
  </si>
  <si>
    <t>Bridges Library System</t>
  </si>
  <si>
    <t>Indianhead Federated</t>
  </si>
  <si>
    <t>Kenosha County Library System</t>
  </si>
  <si>
    <t>Lakeshores Library System</t>
  </si>
  <si>
    <t>Manitowoc-Calumet Library System</t>
  </si>
  <si>
    <t>Milwaukee Co. Federated Library System</t>
  </si>
  <si>
    <t>Nicolet Federated Library System Total (inc. Brown County)</t>
  </si>
  <si>
    <t>Northern Waters Library Service</t>
  </si>
  <si>
    <t>Outagamie Waupaca Library System</t>
  </si>
  <si>
    <t>South Central Library System</t>
  </si>
  <si>
    <t>Southwest Wisconsin Library System</t>
  </si>
  <si>
    <t>Winding Rivers Library System</t>
  </si>
  <si>
    <t>Winnefox Library System</t>
  </si>
  <si>
    <t>Wisconsin Valley Library Service Total (inc. Marathon County)</t>
  </si>
  <si>
    <t>Buying pool</t>
  </si>
  <si>
    <t>Total</t>
  </si>
  <si>
    <t>Member Shares</t>
  </si>
  <si>
    <t>Invoice #</t>
  </si>
  <si>
    <t>Invoiced amount</t>
  </si>
  <si>
    <t>Date of invoice</t>
  </si>
  <si>
    <t>Date paid</t>
  </si>
  <si>
    <t>Monarch Library System</t>
  </si>
  <si>
    <t>Bridges Buying Pool Breakdown</t>
  </si>
  <si>
    <t>Invoice Total</t>
  </si>
  <si>
    <t>Program Management</t>
  </si>
  <si>
    <t>OverDrive Content</t>
  </si>
  <si>
    <t>Date Paid</t>
  </si>
  <si>
    <t>R&amp;D</t>
  </si>
  <si>
    <t>Totals</t>
  </si>
  <si>
    <t>YTD</t>
  </si>
  <si>
    <t>Difference</t>
  </si>
  <si>
    <t>Donations</t>
  </si>
  <si>
    <t>Amount</t>
  </si>
  <si>
    <t>Date</t>
  </si>
  <si>
    <t>From</t>
  </si>
  <si>
    <t>Marked in Sage</t>
  </si>
  <si>
    <t>Allocated for certain collection?</t>
  </si>
  <si>
    <t>BALANCE</t>
  </si>
  <si>
    <t>g.</t>
  </si>
  <si>
    <t>Expenses</t>
  </si>
  <si>
    <t>Inv #</t>
  </si>
  <si>
    <t>Inv Date</t>
  </si>
  <si>
    <t>Other Income</t>
  </si>
  <si>
    <t>Content Credit Available:</t>
  </si>
  <si>
    <t>Content Credit Invoices</t>
  </si>
  <si>
    <t>Amount from Invoices</t>
  </si>
  <si>
    <t>Invoices</t>
  </si>
  <si>
    <t>Est. available content credit (from OD Marketplace)</t>
  </si>
  <si>
    <t>Preorder Amt (not included in total)</t>
  </si>
  <si>
    <t>PO Total</t>
  </si>
  <si>
    <t>Preorder Total</t>
  </si>
  <si>
    <t>Payment/ Applied Date</t>
  </si>
  <si>
    <t>Order Name</t>
  </si>
  <si>
    <t>Amount from Order</t>
  </si>
  <si>
    <t>Order Date</t>
  </si>
  <si>
    <t>Other income</t>
  </si>
  <si>
    <t>Operating/project expenses</t>
  </si>
  <si>
    <t>Reserve/R&amp;D Fund Allocations</t>
  </si>
  <si>
    <t>Recorded Books - Transparent Languages</t>
  </si>
  <si>
    <t>carryover</t>
  </si>
  <si>
    <t>Digital Content</t>
  </si>
  <si>
    <t>Other Notes</t>
  </si>
  <si>
    <t>LSTA Historical Newspaper Project</t>
  </si>
  <si>
    <t>Alice Baker Memorial Public Library of Eagle</t>
  </si>
  <si>
    <t>Big Bend Public Library</t>
  </si>
  <si>
    <t>Brookfield Public Library</t>
  </si>
  <si>
    <t>Butler Public Library</t>
  </si>
  <si>
    <t>Delafield Public Library</t>
  </si>
  <si>
    <t>Dwight Foster Public Library of Fort Atkinson</t>
  </si>
  <si>
    <t>Elm Grove Public Library</t>
  </si>
  <si>
    <t>Hartland Public Library</t>
  </si>
  <si>
    <t>Irvin L. Young Memorial Library of Whitewater</t>
  </si>
  <si>
    <t>Jefferson Public Library</t>
  </si>
  <si>
    <t>Johnson Creek Public Library</t>
  </si>
  <si>
    <t>Karl Junginger Memorial Library of Waterloo</t>
  </si>
  <si>
    <t>L.D. Fargo Public Library of Lake Mills</t>
  </si>
  <si>
    <t>Menomonee Falls Public Library</t>
  </si>
  <si>
    <t>Mukwonago Community Library</t>
  </si>
  <si>
    <t>Muskego Public Library</t>
  </si>
  <si>
    <t>New Berlin Public Library</t>
  </si>
  <si>
    <t>Oconomowoc Public Library</t>
  </si>
  <si>
    <t>Pauline Haass Public Library of Sussex</t>
  </si>
  <si>
    <t>Pewaukee Public Library</t>
  </si>
  <si>
    <t>Powers Memorial Library of Palmyra</t>
  </si>
  <si>
    <t>Town Hall Library of North Lake</t>
  </si>
  <si>
    <t>Watertown Public Library</t>
  </si>
  <si>
    <t>Waukesha Public Library</t>
  </si>
  <si>
    <t>Ann Tice Newspaper Uploads Donations/Reconciliation</t>
  </si>
  <si>
    <t xml:space="preserve">Balance: </t>
  </si>
  <si>
    <t>Amount Donated</t>
  </si>
  <si>
    <t>Amount Expensed</t>
  </si>
  <si>
    <t>Magazine Collection</t>
  </si>
  <si>
    <t>LSTA Newspaper Project</t>
  </si>
  <si>
    <t>as of (date)</t>
  </si>
  <si>
    <t>Magazine Costs</t>
  </si>
  <si>
    <t>Program management</t>
  </si>
  <si>
    <t>Digital Newspaper Hosting</t>
  </si>
  <si>
    <t>Digital Newspaper Uploads</t>
  </si>
  <si>
    <t>j.</t>
  </si>
  <si>
    <t>k.</t>
  </si>
  <si>
    <t>Reserves</t>
  </si>
  <si>
    <t>{recommendation: carry over to digital content}</t>
  </si>
  <si>
    <t>{recommendation: carry over to same line}</t>
  </si>
  <si>
    <t>{recommendation: move to digital content}</t>
  </si>
  <si>
    <t>Applied Date</t>
  </si>
  <si>
    <t>CD0066922441458</t>
  </si>
  <si>
    <t>2023 budget</t>
  </si>
  <si>
    <t>Carryover from 2022 is allocated in expenses as follows:</t>
  </si>
  <si>
    <t>Carryover from 2022 Totals</t>
  </si>
  <si>
    <t>see below</t>
  </si>
  <si>
    <t>CD0066923007858</t>
  </si>
  <si>
    <t>CD0066923012363</t>
  </si>
  <si>
    <t>CD0066923012675, Holds Reduction</t>
  </si>
  <si>
    <t>CD0066923000326</t>
  </si>
  <si>
    <t>MARC Records, 1000275441</t>
  </si>
  <si>
    <t>Carryover from 2022</t>
  </si>
  <si>
    <t>Transparent Languages</t>
  </si>
  <si>
    <t>Capital One - Facebook - wplc facebook promo</t>
  </si>
  <si>
    <t>Capital One - Facebook - wplc facebook promo ad</t>
  </si>
  <si>
    <t>Capital One - Bluehost.com - wplc historic newspaper site hosting</t>
  </si>
  <si>
    <t>Capital One - Dreamhost - wplc list mgr</t>
  </si>
  <si>
    <t>CD0066923030597</t>
  </si>
  <si>
    <t>00669CO23000312</t>
  </si>
  <si>
    <t>0 Checkouts Remainin</t>
  </si>
  <si>
    <t>00669CO23000325</t>
  </si>
  <si>
    <t>00669CO23000330</t>
  </si>
  <si>
    <t>YA Ebook and Audio H</t>
  </si>
  <si>
    <t>00669CO23000332</t>
  </si>
  <si>
    <t>00669CO23000327</t>
  </si>
  <si>
    <t xml:space="preserve">0 Time Remaining w/ </t>
  </si>
  <si>
    <t>00669CO23000328</t>
  </si>
  <si>
    <t>OC/OU HD 20:1 eBooks</t>
  </si>
  <si>
    <t>00669CO23000333</t>
  </si>
  <si>
    <t>00669CO23000329</t>
  </si>
  <si>
    <t>00669CO23000339</t>
  </si>
  <si>
    <t>Metered HD 20:1 eBoo</t>
  </si>
  <si>
    <t>00669CO23000341</t>
  </si>
  <si>
    <t>00669CO23000338</t>
  </si>
  <si>
    <t>10:1 ratio under $20</t>
  </si>
  <si>
    <t>00669CO23000340</t>
  </si>
  <si>
    <t xml:space="preserve">Juv Ebook and Audio </t>
  </si>
  <si>
    <t>00669CO23000344</t>
  </si>
  <si>
    <t>00669CO23000343</t>
  </si>
  <si>
    <t>ANFIC HE DEC RS</t>
  </si>
  <si>
    <t>00669CO23000346</t>
  </si>
  <si>
    <t>ANFIC HI DEC RS</t>
  </si>
  <si>
    <t>00669CO23000345</t>
  </si>
  <si>
    <t>ANFIC PA DEC RS</t>
  </si>
  <si>
    <t>ABest Dec 2 JW</t>
  </si>
  <si>
    <t>APO Jan NHW</t>
  </si>
  <si>
    <t>00669DA23001910</t>
  </si>
  <si>
    <t>3JAN23Preorder</t>
  </si>
  <si>
    <t>00669CO23001717</t>
  </si>
  <si>
    <t>HD 25:1 Audiobooks</t>
  </si>
  <si>
    <t>00669CO23004854</t>
  </si>
  <si>
    <t>00669CO23004856</t>
  </si>
  <si>
    <t>00669CO23004912</t>
  </si>
  <si>
    <t>00669CO23004909</t>
  </si>
  <si>
    <t>00669CO23004915</t>
  </si>
  <si>
    <t>00669CO23004916</t>
  </si>
  <si>
    <t>00669DA23007261</t>
  </si>
  <si>
    <t>9JAN23Preorder</t>
  </si>
  <si>
    <t>00669CO23006497</t>
  </si>
  <si>
    <t>RTL</t>
  </si>
  <si>
    <t>00669DA23009370</t>
  </si>
  <si>
    <t>10JAN23Preorder</t>
  </si>
  <si>
    <t>00669CO23007811</t>
  </si>
  <si>
    <t>00669CO23007823</t>
  </si>
  <si>
    <t>00669CO23007857</t>
  </si>
  <si>
    <t>00669CO23007868</t>
  </si>
  <si>
    <t>00669CO23012360</t>
  </si>
  <si>
    <t>00669CO23012361</t>
  </si>
  <si>
    <t>00669CO23012359</t>
  </si>
  <si>
    <t>00669CO23012362</t>
  </si>
  <si>
    <t>00669CO23012374</t>
  </si>
  <si>
    <t>00669CO23012370</t>
  </si>
  <si>
    <t>Juv/YA Audiobook RTL</t>
  </si>
  <si>
    <t>Feb 2023 preorders</t>
  </si>
  <si>
    <t>JYAPO AB</t>
  </si>
  <si>
    <t>00669CO23012618</t>
  </si>
  <si>
    <t>00669CO23012625</t>
  </si>
  <si>
    <t>00669CO23014368</t>
  </si>
  <si>
    <t>00669CO23014369</t>
  </si>
  <si>
    <t>00669DA23016581</t>
  </si>
  <si>
    <t>17JAN23Preorder</t>
  </si>
  <si>
    <t>00669CO23016013</t>
  </si>
  <si>
    <t>ABest Jan 1 JW</t>
  </si>
  <si>
    <t>00669CO23016018</t>
  </si>
  <si>
    <t>ARTL Ebook Jan JW</t>
  </si>
  <si>
    <t>00669CO23021208</t>
  </si>
  <si>
    <t>00669CO23021215</t>
  </si>
  <si>
    <t>00669DA23023410</t>
  </si>
  <si>
    <t>24JAN23Preorder</t>
  </si>
  <si>
    <t>00669DA23023409</t>
  </si>
  <si>
    <t>00669CO23022916</t>
  </si>
  <si>
    <t>MPL Request</t>
  </si>
  <si>
    <t>00669CO23025087</t>
  </si>
  <si>
    <t>00669CO23025089</t>
  </si>
  <si>
    <t>00669CO23025086</t>
  </si>
  <si>
    <t>AFIC LG+ JAN SJ</t>
  </si>
  <si>
    <t>00669CO23025088</t>
  </si>
  <si>
    <t>JYABest AB</t>
  </si>
  <si>
    <t>00669CO23025094</t>
  </si>
  <si>
    <t>AFIC MU JAN JP</t>
  </si>
  <si>
    <t>00669CO23025090</t>
  </si>
  <si>
    <t>AFIC MY Jan CH</t>
  </si>
  <si>
    <t>00669CO23025096</t>
  </si>
  <si>
    <t>JYA SP JAN KM</t>
  </si>
  <si>
    <t>00669CO23025092</t>
  </si>
  <si>
    <t>JYA MU JAN KM</t>
  </si>
  <si>
    <t>00669CO23025091</t>
  </si>
  <si>
    <t>AFIC RO JAN JP</t>
  </si>
  <si>
    <t>00669CO23025095</t>
  </si>
  <si>
    <t>AFIC SC JAN SJ</t>
  </si>
  <si>
    <t>00669CO23025093</t>
  </si>
  <si>
    <t>ANFIC CO JAN SJ</t>
  </si>
  <si>
    <t>00669CO23025103</t>
  </si>
  <si>
    <t>ANFIC GA JAN SL</t>
  </si>
  <si>
    <t>00669CO23025097</t>
  </si>
  <si>
    <t>ANFIC HE JAN RS</t>
  </si>
  <si>
    <t>00669CO23025098</t>
  </si>
  <si>
    <t>ABest Jan 2 JW</t>
  </si>
  <si>
    <t>00669CO23025100</t>
  </si>
  <si>
    <t>ANFIC HI JAN SL</t>
  </si>
  <si>
    <t>00669CO23025105</t>
  </si>
  <si>
    <t>ANFIC HO JAN KW</t>
  </si>
  <si>
    <t>00669CO23025104</t>
  </si>
  <si>
    <t>ANFIC PA JAN RS</t>
  </si>
  <si>
    <t>00669CO23025102</t>
  </si>
  <si>
    <t>ANFIC PO JAN SL</t>
  </si>
  <si>
    <t>00669CO23025099</t>
  </si>
  <si>
    <t>ANFIC SP JAN KM</t>
  </si>
  <si>
    <t>00669CO23025106</t>
  </si>
  <si>
    <t>JYA GL JAN SJ</t>
  </si>
  <si>
    <t>00669CO23025101</t>
  </si>
  <si>
    <t>JYA GN JAN SJ</t>
  </si>
  <si>
    <t>00669CO23025107</t>
  </si>
  <si>
    <t>Josh Malerman</t>
  </si>
  <si>
    <t>00669CO23028988</t>
  </si>
  <si>
    <t>0 time remaining</t>
  </si>
  <si>
    <t>00669CO23028986</t>
  </si>
  <si>
    <t>00669CO23028993</t>
  </si>
  <si>
    <t>00669CO23028994</t>
  </si>
  <si>
    <t>00669CO23028995</t>
  </si>
  <si>
    <t>00669DA23033202</t>
  </si>
  <si>
    <t>31JAN23Preorder</t>
  </si>
  <si>
    <t>00669DA23033201</t>
  </si>
  <si>
    <t>00669DA23033200</t>
  </si>
  <si>
    <t>00669CO23030595</t>
  </si>
  <si>
    <t>00669CO23030596</t>
  </si>
  <si>
    <t>00669CO23030599</t>
  </si>
  <si>
    <t>ARTL AUDIO Jan CH</t>
  </si>
  <si>
    <t>00669CO23030601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</si>
</sst>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rgb="FF3F3F3F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sz val="6"/>
      <name val="Tahoma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sz val="9"/>
      <name val="Arial"/>
      <family val="2"/>
    </font>
    <font>
      <sz val="11"/>
      <name val="Segoe UI"/>
      <family val="2"/>
    </font>
    <font>
      <sz val="11"/>
      <color rgb="FF00B050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2" borderId="4" applyNumberFormat="0" applyAlignment="0" applyProtection="0"/>
  </cellStyleXfs>
  <cellXfs count="162">
    <xf numFmtId="0" fontId="0" fillId="0" borderId="0" xfId="0"/>
    <xf numFmtId="0" fontId="8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9" fillId="0" borderId="2" xfId="8" applyFont="1" applyBorder="1" applyAlignment="1" applyProtection="1">
      <alignment wrapText="1"/>
    </xf>
    <xf numFmtId="0" fontId="9" fillId="0" borderId="3" xfId="8" applyFont="1" applyBorder="1" applyAlignment="1" applyProtection="1">
      <alignment wrapText="1"/>
    </xf>
    <xf numFmtId="14" fontId="0" fillId="0" borderId="0" xfId="0" applyNumberFormat="1"/>
    <xf numFmtId="0" fontId="10" fillId="0" borderId="0" xfId="0" applyFont="1"/>
    <xf numFmtId="0" fontId="10" fillId="0" borderId="0" xfId="0" applyFont="1" applyAlignment="1">
      <alignment wrapText="1"/>
    </xf>
    <xf numFmtId="0" fontId="14" fillId="0" borderId="0" xfId="0" applyFont="1" applyAlignment="1">
      <alignment horizontal="center"/>
    </xf>
    <xf numFmtId="0" fontId="11" fillId="0" borderId="0" xfId="0" applyFont="1"/>
    <xf numFmtId="0" fontId="11" fillId="0" borderId="0" xfId="0" applyFont="1" applyAlignment="1">
      <alignment wrapText="1"/>
    </xf>
    <xf numFmtId="6" fontId="11" fillId="0" borderId="0" xfId="0" applyNumberFormat="1" applyFont="1"/>
    <xf numFmtId="0" fontId="15" fillId="0" borderId="0" xfId="0" applyFont="1"/>
    <xf numFmtId="44" fontId="16" fillId="0" borderId="0" xfId="4" applyFont="1"/>
    <xf numFmtId="6" fontId="11" fillId="0" borderId="0" xfId="4" applyNumberFormat="1" applyFont="1"/>
    <xf numFmtId="164" fontId="10" fillId="0" borderId="0" xfId="0" applyNumberFormat="1" applyFont="1"/>
    <xf numFmtId="164" fontId="16" fillId="0" borderId="0" xfId="4" applyNumberFormat="1" applyFont="1"/>
    <xf numFmtId="164" fontId="10" fillId="0" borderId="0" xfId="0" applyNumberFormat="1" applyFont="1" applyAlignment="1">
      <alignment wrapText="1"/>
    </xf>
    <xf numFmtId="0" fontId="17" fillId="0" borderId="0" xfId="0" applyFont="1" applyAlignment="1">
      <alignment wrapText="1"/>
    </xf>
    <xf numFmtId="10" fontId="16" fillId="0" borderId="0" xfId="4" applyNumberFormat="1" applyFont="1"/>
    <xf numFmtId="8" fontId="0" fillId="0" borderId="0" xfId="0" applyNumberFormat="1"/>
    <xf numFmtId="14" fontId="9" fillId="0" borderId="0" xfId="0" applyNumberFormat="1" applyFont="1"/>
    <xf numFmtId="0" fontId="0" fillId="0" borderId="0" xfId="0" applyFont="1"/>
    <xf numFmtId="164" fontId="11" fillId="0" borderId="0" xfId="0" applyNumberFormat="1" applyFont="1" applyAlignment="1">
      <alignment horizontal="center" wrapText="1"/>
    </xf>
    <xf numFmtId="164" fontId="12" fillId="0" borderId="0" xfId="0" applyNumberFormat="1" applyFont="1"/>
    <xf numFmtId="164" fontId="13" fillId="0" borderId="0" xfId="0" applyNumberFormat="1" applyFont="1" applyAlignment="1">
      <alignment wrapText="1"/>
    </xf>
    <xf numFmtId="164" fontId="11" fillId="0" borderId="0" xfId="0" applyNumberFormat="1" applyFont="1" applyAlignment="1">
      <alignment wrapText="1"/>
    </xf>
    <xf numFmtId="164" fontId="11" fillId="0" borderId="0" xfId="0" applyNumberFormat="1" applyFont="1"/>
    <xf numFmtId="0" fontId="19" fillId="2" borderId="4" xfId="13" applyFont="1"/>
    <xf numFmtId="0" fontId="0" fillId="0" borderId="0" xfId="0"/>
    <xf numFmtId="0" fontId="7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4" fontId="9" fillId="0" borderId="0" xfId="0" applyNumberFormat="1" applyFont="1" applyAlignment="1">
      <alignment wrapText="1"/>
    </xf>
    <xf numFmtId="44" fontId="9" fillId="0" borderId="0" xfId="0" applyNumberFormat="1" applyFont="1"/>
    <xf numFmtId="0" fontId="8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1" fontId="20" fillId="0" borderId="0" xfId="0" applyNumberFormat="1" applyFont="1"/>
    <xf numFmtId="14" fontId="20" fillId="0" borderId="0" xfId="0" applyNumberFormat="1" applyFont="1"/>
    <xf numFmtId="0" fontId="20" fillId="0" borderId="0" xfId="0" applyFont="1"/>
    <xf numFmtId="0" fontId="9" fillId="0" borderId="2" xfId="0" applyFont="1" applyBorder="1" applyAlignment="1">
      <alignment wrapText="1"/>
    </xf>
    <xf numFmtId="14" fontId="9" fillId="0" borderId="0" xfId="4" applyNumberFormat="1" applyFont="1"/>
    <xf numFmtId="165" fontId="9" fillId="0" borderId="0" xfId="0" applyNumberFormat="1" applyFont="1"/>
    <xf numFmtId="0" fontId="9" fillId="0" borderId="0" xfId="4" applyNumberFormat="1" applyFont="1"/>
    <xf numFmtId="0" fontId="21" fillId="0" borderId="0" xfId="0" applyFont="1"/>
    <xf numFmtId="0" fontId="9" fillId="0" borderId="0" xfId="0" applyFont="1" applyAlignment="1">
      <alignment wrapText="1"/>
    </xf>
    <xf numFmtId="44" fontId="9" fillId="0" borderId="0" xfId="4" applyFont="1"/>
    <xf numFmtId="44" fontId="8" fillId="0" borderId="0" xfId="0" applyNumberFormat="1" applyFont="1"/>
    <xf numFmtId="164" fontId="8" fillId="0" borderId="0" xfId="4" applyNumberFormat="1" applyFont="1"/>
    <xf numFmtId="44" fontId="8" fillId="0" borderId="0" xfId="4" applyFont="1"/>
    <xf numFmtId="14" fontId="8" fillId="0" borderId="0" xfId="0" applyNumberFormat="1" applyFont="1"/>
    <xf numFmtId="0" fontId="9" fillId="0" borderId="0" xfId="0" applyFont="1" applyAlignment="1">
      <alignment vertical="center" wrapText="1"/>
    </xf>
    <xf numFmtId="44" fontId="9" fillId="0" borderId="0" xfId="4" applyFont="1" applyAlignment="1">
      <alignment vertical="center"/>
    </xf>
    <xf numFmtId="44" fontId="8" fillId="0" borderId="0" xfId="4" applyFont="1" applyAlignment="1">
      <alignment wrapText="1"/>
    </xf>
    <xf numFmtId="8" fontId="9" fillId="0" borderId="0" xfId="4" applyNumberFormat="1" applyFont="1"/>
    <xf numFmtId="0" fontId="9" fillId="0" borderId="0" xfId="0" applyFont="1" applyAlignment="1">
      <alignment horizontal="right"/>
    </xf>
    <xf numFmtId="0" fontId="22" fillId="0" borderId="0" xfId="0" applyFont="1"/>
    <xf numFmtId="14" fontId="23" fillId="0" borderId="0" xfId="0" applyNumberFormat="1" applyFont="1" applyAlignment="1">
      <alignment wrapText="1"/>
    </xf>
    <xf numFmtId="44" fontId="8" fillId="0" borderId="0" xfId="5" applyFont="1" applyAlignment="1">
      <alignment wrapText="1"/>
    </xf>
    <xf numFmtId="44" fontId="8" fillId="0" borderId="0" xfId="0" applyNumberFormat="1" applyFont="1" applyAlignment="1">
      <alignment wrapText="1"/>
    </xf>
    <xf numFmtId="14" fontId="8" fillId="0" borderId="0" xfId="0" applyNumberFormat="1" applyFont="1" applyAlignment="1">
      <alignment wrapText="1"/>
    </xf>
    <xf numFmtId="0" fontId="23" fillId="0" borderId="0" xfId="0" applyFont="1" applyAlignment="1">
      <alignment wrapText="1"/>
    </xf>
    <xf numFmtId="44" fontId="23" fillId="0" borderId="0" xfId="5" applyFont="1" applyAlignment="1">
      <alignment wrapText="1"/>
    </xf>
    <xf numFmtId="8" fontId="9" fillId="0" borderId="0" xfId="0" applyNumberFormat="1" applyFont="1" applyAlignment="1">
      <alignment wrapText="1"/>
    </xf>
    <xf numFmtId="44" fontId="9" fillId="0" borderId="0" xfId="5" applyFont="1" applyAlignment="1">
      <alignment wrapText="1"/>
    </xf>
    <xf numFmtId="44" fontId="9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44" fontId="9" fillId="0" borderId="0" xfId="4" applyFont="1" applyAlignment="1">
      <alignment wrapText="1"/>
    </xf>
    <xf numFmtId="0" fontId="24" fillId="0" borderId="0" xfId="0" applyFont="1" applyAlignment="1">
      <alignment wrapText="1"/>
    </xf>
    <xf numFmtId="44" fontId="23" fillId="0" borderId="0" xfId="0" applyNumberFormat="1" applyFont="1" applyAlignment="1">
      <alignment horizontal="right" wrapText="1"/>
    </xf>
    <xf numFmtId="164" fontId="9" fillId="0" borderId="0" xfId="4" applyNumberFormat="1" applyFont="1" applyAlignment="1">
      <alignment wrapText="1"/>
    </xf>
    <xf numFmtId="1" fontId="8" fillId="0" borderId="0" xfId="0" applyNumberFormat="1" applyFont="1" applyAlignment="1">
      <alignment wrapText="1"/>
    </xf>
    <xf numFmtId="1" fontId="9" fillId="0" borderId="0" xfId="0" applyNumberFormat="1" applyFont="1" applyAlignment="1">
      <alignment wrapText="1"/>
    </xf>
    <xf numFmtId="0" fontId="25" fillId="0" borderId="0" xfId="0" applyFont="1"/>
    <xf numFmtId="44" fontId="25" fillId="0" borderId="0" xfId="4" applyFont="1"/>
    <xf numFmtId="14" fontId="25" fillId="0" borderId="0" xfId="0" applyNumberFormat="1" applyFont="1" applyAlignment="1">
      <alignment wrapText="1"/>
    </xf>
    <xf numFmtId="164" fontId="0" fillId="0" borderId="6" xfId="0" applyNumberFormat="1" applyFont="1" applyBorder="1" applyAlignment="1">
      <alignment wrapText="1"/>
    </xf>
    <xf numFmtId="164" fontId="10" fillId="0" borderId="6" xfId="0" applyNumberFormat="1" applyFont="1" applyBorder="1"/>
    <xf numFmtId="0" fontId="10" fillId="0" borderId="0" xfId="0" applyFont="1" applyBorder="1"/>
    <xf numFmtId="0" fontId="0" fillId="0" borderId="0" xfId="0" applyFont="1" applyBorder="1"/>
    <xf numFmtId="164" fontId="10" fillId="0" borderId="0" xfId="0" applyNumberFormat="1" applyFont="1" applyBorder="1"/>
    <xf numFmtId="164" fontId="10" fillId="0" borderId="1" xfId="0" applyNumberFormat="1" applyFont="1" applyBorder="1" applyAlignment="1">
      <alignment wrapText="1"/>
    </xf>
    <xf numFmtId="0" fontId="7" fillId="0" borderId="6" xfId="0" applyFont="1" applyBorder="1"/>
    <xf numFmtId="0" fontId="17" fillId="0" borderId="5" xfId="0" applyFont="1" applyBorder="1" applyAlignment="1">
      <alignment wrapText="1"/>
    </xf>
    <xf numFmtId="0" fontId="10" fillId="0" borderId="0" xfId="0" applyNumberFormat="1" applyFont="1"/>
    <xf numFmtId="0" fontId="0" fillId="0" borderId="0" xfId="0" applyNumberFormat="1" applyFont="1"/>
    <xf numFmtId="0" fontId="26" fillId="0" borderId="0" xfId="0" applyFont="1" applyFill="1" applyBorder="1"/>
    <xf numFmtId="44" fontId="27" fillId="0" borderId="1" xfId="0" applyNumberFormat="1" applyFont="1" applyBorder="1"/>
    <xf numFmtId="0" fontId="27" fillId="0" borderId="9" xfId="0" applyFont="1" applyBorder="1"/>
    <xf numFmtId="0" fontId="1" fillId="0" borderId="0" xfId="0" applyFont="1" applyAlignment="1">
      <alignment wrapText="1"/>
    </xf>
    <xf numFmtId="0" fontId="8" fillId="0" borderId="0" xfId="0" applyFont="1" applyAlignment="1">
      <alignment horizontal="right"/>
    </xf>
    <xf numFmtId="164" fontId="0" fillId="0" borderId="0" xfId="0" applyNumberFormat="1" applyFont="1" applyAlignment="1">
      <alignment wrapText="1"/>
    </xf>
    <xf numFmtId="44" fontId="19" fillId="2" borderId="4" xfId="4" applyFont="1" applyFill="1" applyBorder="1"/>
    <xf numFmtId="0" fontId="0" fillId="0" borderId="0" xfId="0"/>
    <xf numFmtId="0" fontId="9" fillId="0" borderId="0" xfId="0" applyFont="1" applyFill="1" applyAlignment="1">
      <alignment wrapText="1"/>
    </xf>
    <xf numFmtId="44" fontId="9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Border="1"/>
    <xf numFmtId="0" fontId="8" fillId="3" borderId="0" xfId="0" applyFont="1" applyFill="1" applyAlignment="1">
      <alignment wrapText="1"/>
    </xf>
    <xf numFmtId="0" fontId="9" fillId="3" borderId="0" xfId="0" applyFont="1" applyFill="1" applyAlignment="1">
      <alignment wrapText="1"/>
    </xf>
    <xf numFmtId="44" fontId="9" fillId="3" borderId="0" xfId="0" applyNumberFormat="1" applyFont="1" applyFill="1" applyAlignment="1">
      <alignment wrapText="1"/>
    </xf>
    <xf numFmtId="14" fontId="9" fillId="3" borderId="0" xfId="0" applyNumberFormat="1" applyFont="1" applyFill="1" applyAlignment="1">
      <alignment wrapText="1"/>
    </xf>
    <xf numFmtId="44" fontId="0" fillId="0" borderId="8" xfId="4" applyFont="1" applyBorder="1"/>
    <xf numFmtId="44" fontId="26" fillId="0" borderId="8" xfId="4" applyFont="1" applyBorder="1"/>
    <xf numFmtId="0" fontId="0" fillId="0" borderId="0" xfId="0"/>
    <xf numFmtId="0" fontId="8" fillId="0" borderId="0" xfId="0" applyFont="1" applyAlignment="1">
      <alignment horizontal="center" vertical="center"/>
    </xf>
    <xf numFmtId="44" fontId="9" fillId="4" borderId="14" xfId="5" applyFont="1" applyFill="1" applyBorder="1"/>
    <xf numFmtId="44" fontId="9" fillId="4" borderId="0" xfId="5" applyFont="1" applyFill="1" applyBorder="1"/>
    <xf numFmtId="44" fontId="9" fillId="0" borderId="15" xfId="5" applyFont="1" applyBorder="1"/>
    <xf numFmtId="0" fontId="8" fillId="0" borderId="14" xfId="0" applyFont="1" applyBorder="1"/>
    <xf numFmtId="44" fontId="8" fillId="0" borderId="0" xfId="5" applyFont="1" applyBorder="1"/>
    <xf numFmtId="44" fontId="8" fillId="0" borderId="15" xfId="5" applyFont="1" applyBorder="1"/>
    <xf numFmtId="14" fontId="9" fillId="0" borderId="14" xfId="0" applyNumberFormat="1" applyFont="1" applyBorder="1"/>
    <xf numFmtId="44" fontId="9" fillId="0" borderId="0" xfId="5" applyFont="1" applyBorder="1"/>
    <xf numFmtId="0" fontId="9" fillId="0" borderId="14" xfId="0" applyFont="1" applyBorder="1"/>
    <xf numFmtId="0" fontId="9" fillId="0" borderId="16" xfId="0" applyFont="1" applyBorder="1"/>
    <xf numFmtId="44" fontId="9" fillId="0" borderId="17" xfId="5" applyFont="1" applyBorder="1"/>
    <xf numFmtId="44" fontId="9" fillId="0" borderId="18" xfId="5" applyFont="1" applyBorder="1"/>
    <xf numFmtId="164" fontId="1" fillId="0" borderId="0" xfId="4" applyNumberFormat="1" applyFont="1" applyBorder="1" applyAlignment="1">
      <alignment wrapText="1"/>
    </xf>
    <xf numFmtId="164" fontId="1" fillId="0" borderId="1" xfId="4" applyNumberFormat="1" applyFont="1" applyBorder="1" applyAlignment="1">
      <alignment wrapText="1"/>
    </xf>
    <xf numFmtId="164" fontId="1" fillId="0" borderId="10" xfId="4" applyNumberFormat="1" applyFont="1" applyBorder="1" applyAlignment="1">
      <alignment wrapText="1"/>
    </xf>
    <xf numFmtId="164" fontId="13" fillId="0" borderId="0" xfId="4" applyNumberFormat="1" applyFont="1"/>
    <xf numFmtId="10" fontId="13" fillId="0" borderId="0" xfId="4" applyNumberFormat="1" applyFont="1"/>
    <xf numFmtId="1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left" indent="2"/>
    </xf>
    <xf numFmtId="0" fontId="0" fillId="0" borderId="0" xfId="0" applyFont="1" applyAlignment="1">
      <alignment horizontal="left" indent="2"/>
    </xf>
    <xf numFmtId="0" fontId="4" fillId="0" borderId="0" xfId="0" applyFont="1" applyAlignment="1">
      <alignment horizontal="left" indent="2"/>
    </xf>
    <xf numFmtId="0" fontId="0" fillId="0" borderId="0" xfId="0" applyFont="1" applyFill="1" applyAlignment="1">
      <alignment horizontal="left" wrapText="1" indent="2"/>
    </xf>
    <xf numFmtId="10" fontId="1" fillId="0" borderId="0" xfId="5" applyNumberFormat="1" applyFont="1" applyAlignment="1">
      <alignment horizontal="left" indent="2"/>
    </xf>
    <xf numFmtId="44" fontId="1" fillId="0" borderId="0" xfId="5" applyFont="1"/>
    <xf numFmtId="44" fontId="0" fillId="0" borderId="7" xfId="4" applyFont="1" applyBorder="1"/>
    <xf numFmtId="44" fontId="10" fillId="0" borderId="8" xfId="4" applyFont="1" applyBorder="1"/>
    <xf numFmtId="44" fontId="1" fillId="0" borderId="8" xfId="4" applyFont="1" applyBorder="1" applyAlignment="1">
      <alignment wrapText="1"/>
    </xf>
    <xf numFmtId="44" fontId="10" fillId="0" borderId="0" xfId="4" applyFont="1" applyAlignment="1">
      <alignment wrapText="1"/>
    </xf>
    <xf numFmtId="44" fontId="10" fillId="0" borderId="0" xfId="4" applyFont="1"/>
    <xf numFmtId="44" fontId="13" fillId="0" borderId="0" xfId="4" applyFont="1"/>
    <xf numFmtId="44" fontId="11" fillId="0" borderId="0" xfId="4" applyFont="1" applyAlignment="1">
      <alignment wrapText="1"/>
    </xf>
    <xf numFmtId="44" fontId="11" fillId="0" borderId="0" xfId="4" applyFont="1"/>
    <xf numFmtId="44" fontId="0" fillId="0" borderId="0" xfId="4" applyFont="1" applyAlignment="1">
      <alignment wrapText="1"/>
    </xf>
    <xf numFmtId="44" fontId="0" fillId="0" borderId="0" xfId="4" applyFont="1" applyAlignment="1">
      <alignment horizontal="right" wrapText="1"/>
    </xf>
    <xf numFmtId="164" fontId="1" fillId="0" borderId="0" xfId="4" applyNumberFormat="1" applyFont="1"/>
    <xf numFmtId="44" fontId="10" fillId="5" borderId="0" xfId="4" applyFont="1" applyFill="1" applyAlignment="1">
      <alignment wrapText="1"/>
    </xf>
    <xf numFmtId="44" fontId="8" fillId="0" borderId="1" xfId="4" applyFont="1" applyBorder="1"/>
    <xf numFmtId="44" fontId="20" fillId="0" borderId="0" xfId="4" applyFont="1"/>
    <xf numFmtId="49" fontId="28" fillId="0" borderId="0" xfId="0" applyNumberFormat="1" applyFont="1" applyAlignment="1">
      <alignment horizontal="left" wrapText="1"/>
    </xf>
    <xf numFmtId="0" fontId="29" fillId="0" borderId="0" xfId="0" applyFont="1"/>
    <xf numFmtId="0" fontId="9" fillId="0" borderId="0" xfId="0" applyFont="1" applyFill="1"/>
    <xf numFmtId="49" fontId="9" fillId="0" borderId="0" xfId="0" applyNumberFormat="1" applyFont="1" applyAlignment="1">
      <alignment horizontal="left" wrapText="1"/>
    </xf>
    <xf numFmtId="44" fontId="9" fillId="0" borderId="0" xfId="4" applyFont="1" applyAlignment="1">
      <alignment horizontal="right"/>
    </xf>
    <xf numFmtId="8" fontId="30" fillId="0" borderId="0" xfId="0" applyNumberFormat="1" applyFont="1"/>
    <xf numFmtId="44" fontId="30" fillId="0" borderId="0" xfId="4" applyFont="1"/>
    <xf numFmtId="0" fontId="30" fillId="0" borderId="0" xfId="4" applyNumberFormat="1" applyFont="1"/>
    <xf numFmtId="44" fontId="30" fillId="0" borderId="0" xfId="0" applyNumberFormat="1" applyFont="1" applyFill="1" applyAlignment="1">
      <alignment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49" fontId="31" fillId="0" borderId="0" xfId="0" applyNumberFormat="1" applyFont="1" applyAlignment="1">
      <alignment horizontal="left" wrapText="1"/>
    </xf>
    <xf numFmtId="44" fontId="30" fillId="0" borderId="0" xfId="4" applyFont="1" applyAlignment="1">
      <alignment wrapText="1"/>
    </xf>
    <xf numFmtId="44" fontId="30" fillId="0" borderId="0" xfId="0" applyNumberFormat="1" applyFont="1" applyAlignment="1">
      <alignment wrapText="1"/>
    </xf>
  </cellXfs>
  <cellStyles count="14">
    <cellStyle name="Comma 2" xfId="1"/>
    <cellStyle name="Comma 3" xfId="2"/>
    <cellStyle name="Comma 4" xfId="3"/>
    <cellStyle name="Currency" xfId="4" builtinId="4"/>
    <cellStyle name="Currency 2" xfId="5"/>
    <cellStyle name="Currency 3" xfId="6"/>
    <cellStyle name="Currency 4" xfId="7"/>
    <cellStyle name="Hyperlink" xfId="8" builtinId="8"/>
    <cellStyle name="Normal" xfId="0" builtinId="0"/>
    <cellStyle name="Normal 2" xfId="9"/>
    <cellStyle name="Output" xfId="13" builtinId="21"/>
    <cellStyle name="Percent 2" xfId="10"/>
    <cellStyle name="Percent 3" xfId="11"/>
    <cellStyle name="Percent 4" xfId="12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4"/>
  <sheetViews>
    <sheetView tabSelected="1" topLeftCell="A22" zoomScaleNormal="100" workbookViewId="0">
      <selection activeCell="D37" sqref="D37"/>
    </sheetView>
  </sheetViews>
  <sheetFormatPr defaultColWidth="8.85546875" defaultRowHeight="15" x14ac:dyDescent="0.25"/>
  <cols>
    <col min="1" max="1" width="4.42578125" style="6" bestFit="1" customWidth="1"/>
    <col min="2" max="2" width="32.140625" style="7" bestFit="1" customWidth="1"/>
    <col min="3" max="4" width="22.140625" style="17" customWidth="1"/>
    <col min="5" max="5" width="22.140625" style="15" customWidth="1"/>
    <col min="6" max="6" width="30.28515625" style="6" customWidth="1"/>
    <col min="7" max="7" width="13.140625" style="6" bestFit="1" customWidth="1"/>
    <col min="8" max="9" width="13.140625" style="6" customWidth="1"/>
    <col min="10" max="10" width="54.85546875" style="7" customWidth="1"/>
    <col min="11" max="16384" width="8.85546875" style="6"/>
  </cols>
  <sheetData>
    <row r="2" spans="1:10" ht="15.75" x14ac:dyDescent="0.25">
      <c r="C2" s="23" t="s">
        <v>125</v>
      </c>
      <c r="D2" s="23" t="s">
        <v>48</v>
      </c>
      <c r="E2" s="24" t="s">
        <v>49</v>
      </c>
    </row>
    <row r="3" spans="1:10" ht="18.75" x14ac:dyDescent="0.3">
      <c r="C3" s="25"/>
      <c r="D3" s="25"/>
      <c r="E3" s="25"/>
      <c r="F3" s="8"/>
      <c r="H3" s="9"/>
      <c r="I3" s="9"/>
    </row>
    <row r="4" spans="1:10" ht="15.75" x14ac:dyDescent="0.25">
      <c r="B4" s="10" t="s">
        <v>0</v>
      </c>
      <c r="C4" s="26"/>
      <c r="D4" s="26"/>
      <c r="E4" s="27"/>
      <c r="F4" s="9"/>
      <c r="G4" s="9"/>
      <c r="H4" s="11"/>
      <c r="I4" s="12"/>
      <c r="J4" s="10"/>
    </row>
    <row r="5" spans="1:10" ht="15.75" x14ac:dyDescent="0.25">
      <c r="F5" s="13"/>
      <c r="G5" s="13"/>
      <c r="H5" s="14"/>
      <c r="I5" s="13"/>
    </row>
    <row r="6" spans="1:10" ht="19.5" customHeight="1" x14ac:dyDescent="0.25">
      <c r="A6" s="29" t="s">
        <v>10</v>
      </c>
      <c r="B6" s="2" t="s">
        <v>134</v>
      </c>
      <c r="C6" s="141"/>
      <c r="D6" s="141">
        <v>117255.76</v>
      </c>
      <c r="E6" s="13">
        <f>D6-C6</f>
        <v>117255.76</v>
      </c>
      <c r="F6" s="16"/>
      <c r="G6" s="16"/>
      <c r="H6" s="16"/>
      <c r="I6" s="16"/>
    </row>
    <row r="7" spans="1:10" ht="17.25" customHeight="1" x14ac:dyDescent="0.25">
      <c r="A7" s="29" t="s">
        <v>6</v>
      </c>
      <c r="B7" s="2" t="s">
        <v>1</v>
      </c>
      <c r="C7" s="134">
        <v>111250</v>
      </c>
      <c r="D7" s="133">
        <f>'Income detail'!I18</f>
        <v>111248</v>
      </c>
      <c r="E7" s="13">
        <f>D7-C7</f>
        <v>-2</v>
      </c>
      <c r="F7" s="16"/>
      <c r="G7" s="16"/>
      <c r="H7" s="16"/>
      <c r="I7" s="16"/>
    </row>
    <row r="8" spans="1:10" x14ac:dyDescent="0.25">
      <c r="A8" s="29" t="s">
        <v>7</v>
      </c>
      <c r="B8" s="2" t="s">
        <v>17</v>
      </c>
      <c r="C8" s="133">
        <v>1407666</v>
      </c>
      <c r="D8" s="133">
        <f>'Income detail'!D18</f>
        <v>1407665</v>
      </c>
      <c r="E8" s="13">
        <f>D8-C8</f>
        <v>-1</v>
      </c>
      <c r="F8" s="16"/>
      <c r="G8" s="16"/>
      <c r="H8" s="16"/>
      <c r="I8" s="16"/>
    </row>
    <row r="9" spans="1:10" x14ac:dyDescent="0.25">
      <c r="A9" s="104" t="s">
        <v>8</v>
      </c>
      <c r="B9" s="2" t="s">
        <v>110</v>
      </c>
      <c r="C9" s="133">
        <v>80000</v>
      </c>
      <c r="D9" s="133">
        <f>'Income detail'!N18</f>
        <v>80000</v>
      </c>
      <c r="E9" s="13">
        <f t="shared" ref="E9" si="0">D9-C9</f>
        <v>0</v>
      </c>
      <c r="F9" s="16"/>
      <c r="G9" s="16"/>
      <c r="H9" s="16"/>
      <c r="I9" s="16"/>
    </row>
    <row r="10" spans="1:10" x14ac:dyDescent="0.25">
      <c r="A10" s="29" t="s">
        <v>11</v>
      </c>
      <c r="B10" s="2" t="s">
        <v>74</v>
      </c>
      <c r="C10" s="133">
        <v>0</v>
      </c>
      <c r="D10" s="133">
        <f>'Other income detail'!B52</f>
        <v>0</v>
      </c>
      <c r="E10" s="13">
        <f t="shared" ref="E10" si="1">D10-C10</f>
        <v>0</v>
      </c>
      <c r="F10" s="16"/>
      <c r="G10" s="16"/>
      <c r="H10" s="16"/>
      <c r="I10" s="16"/>
    </row>
    <row r="11" spans="1:10" s="36" customFormat="1" x14ac:dyDescent="0.25">
      <c r="B11" s="94" t="s">
        <v>116</v>
      </c>
      <c r="C11" s="67">
        <v>0</v>
      </c>
      <c r="D11" s="67">
        <f>'Other income detail'!G52</f>
        <v>0</v>
      </c>
      <c r="E11" s="135">
        <f>D11-C11</f>
        <v>0</v>
      </c>
      <c r="F11" s="121"/>
      <c r="G11" s="121"/>
      <c r="H11" s="121"/>
      <c r="I11" s="121"/>
      <c r="J11" s="45"/>
    </row>
    <row r="12" spans="1:10" ht="19.5" customHeight="1" x14ac:dyDescent="0.25">
      <c r="A12" s="22"/>
      <c r="B12" s="7" t="s">
        <v>50</v>
      </c>
      <c r="C12" s="133">
        <v>0</v>
      </c>
      <c r="D12" s="133">
        <f>'Donations detail'!B14</f>
        <v>0</v>
      </c>
      <c r="E12" s="13">
        <f>D12-C12</f>
        <v>0</v>
      </c>
      <c r="H12" s="16"/>
      <c r="I12" s="16"/>
    </row>
    <row r="13" spans="1:10" ht="19.5" customHeight="1" x14ac:dyDescent="0.25">
      <c r="C13" s="133"/>
      <c r="D13" s="133"/>
      <c r="E13" s="13"/>
      <c r="F13" s="16"/>
      <c r="G13" s="16"/>
      <c r="H13" s="16"/>
      <c r="I13" s="16"/>
    </row>
    <row r="14" spans="1:10" x14ac:dyDescent="0.25">
      <c r="B14" s="18" t="s">
        <v>4</v>
      </c>
      <c r="C14" s="134">
        <f>SUM(C6:C13)</f>
        <v>1598916</v>
      </c>
      <c r="D14" s="134">
        <f>SUM(D6:D13)</f>
        <v>1716168.76</v>
      </c>
      <c r="E14" s="134">
        <f>SUM(E6:E13)</f>
        <v>117252.76</v>
      </c>
      <c r="F14" s="16"/>
      <c r="G14" s="16"/>
      <c r="H14" s="16"/>
      <c r="I14" s="16"/>
    </row>
    <row r="15" spans="1:10" ht="18" customHeight="1" x14ac:dyDescent="0.25">
      <c r="C15" s="133"/>
      <c r="D15" s="133"/>
      <c r="E15" s="134"/>
      <c r="F15" s="15"/>
      <c r="G15" s="15"/>
      <c r="H15" s="15"/>
      <c r="I15" s="15"/>
    </row>
    <row r="16" spans="1:10" x14ac:dyDescent="0.25">
      <c r="C16" s="133"/>
      <c r="D16" s="133"/>
      <c r="E16" s="134"/>
    </row>
    <row r="17" spans="1:10" ht="15.75" x14ac:dyDescent="0.25">
      <c r="A17" s="9"/>
      <c r="B17" s="10" t="s">
        <v>58</v>
      </c>
      <c r="C17" s="136"/>
      <c r="D17" s="136"/>
      <c r="E17" s="134"/>
    </row>
    <row r="18" spans="1:10" ht="15.75" x14ac:dyDescent="0.25">
      <c r="A18" s="9"/>
      <c r="B18" s="10"/>
      <c r="C18" s="136"/>
      <c r="D18" s="136"/>
      <c r="E18" s="134"/>
    </row>
    <row r="19" spans="1:10" s="9" customFormat="1" ht="15.75" x14ac:dyDescent="0.25">
      <c r="B19" s="30" t="s">
        <v>75</v>
      </c>
      <c r="C19" s="136"/>
      <c r="D19" s="136"/>
      <c r="E19" s="137"/>
      <c r="G19" s="10"/>
      <c r="H19" s="10"/>
      <c r="J19" s="10"/>
    </row>
    <row r="20" spans="1:10" x14ac:dyDescent="0.25">
      <c r="A20" s="22" t="s">
        <v>10</v>
      </c>
      <c r="B20" s="31" t="s">
        <v>114</v>
      </c>
      <c r="C20" s="138">
        <v>74250</v>
      </c>
      <c r="D20" s="133">
        <f>'Expense detail'!B44</f>
        <v>0</v>
      </c>
      <c r="E20" s="13">
        <f t="shared" ref="E20:E32" si="2">C20-D20</f>
        <v>74250</v>
      </c>
      <c r="F20" s="16"/>
      <c r="G20" s="19"/>
      <c r="H20" s="19"/>
      <c r="I20" s="19"/>
    </row>
    <row r="21" spans="1:10" ht="24.75" customHeight="1" x14ac:dyDescent="0.25">
      <c r="A21" s="22" t="s">
        <v>6</v>
      </c>
      <c r="B21" s="7" t="s">
        <v>9</v>
      </c>
      <c r="C21" s="133">
        <v>18000</v>
      </c>
      <c r="D21" s="133">
        <f>'Expense detail'!F44</f>
        <v>0</v>
      </c>
      <c r="E21" s="13">
        <f t="shared" si="2"/>
        <v>18000</v>
      </c>
      <c r="F21" s="16"/>
      <c r="G21" s="19"/>
      <c r="H21" s="19"/>
      <c r="I21" s="19"/>
    </row>
    <row r="22" spans="1:10" x14ac:dyDescent="0.25">
      <c r="A22" s="29" t="s">
        <v>7</v>
      </c>
      <c r="B22" s="2" t="s">
        <v>44</v>
      </c>
      <c r="C22" s="133">
        <f>1407666+G42</f>
        <v>1387675.83</v>
      </c>
      <c r="D22" s="133">
        <f>'Expense detail'!J44</f>
        <v>513256</v>
      </c>
      <c r="E22" s="13">
        <f t="shared" si="2"/>
        <v>874419.83000000007</v>
      </c>
      <c r="F22" s="140"/>
      <c r="G22" s="19"/>
      <c r="H22" s="19"/>
      <c r="I22" s="19"/>
    </row>
    <row r="23" spans="1:10" x14ac:dyDescent="0.25">
      <c r="A23" s="93" t="s">
        <v>8</v>
      </c>
      <c r="B23" s="2" t="s">
        <v>110</v>
      </c>
      <c r="C23" s="134">
        <v>100000</v>
      </c>
      <c r="D23" s="133">
        <f>'Expense detail'!N44</f>
        <v>0</v>
      </c>
      <c r="E23" s="13">
        <f>C23-D23</f>
        <v>100000</v>
      </c>
      <c r="F23" s="16"/>
      <c r="G23" s="19"/>
      <c r="H23" s="19"/>
      <c r="I23" s="19"/>
    </row>
    <row r="24" spans="1:10" x14ac:dyDescent="0.25">
      <c r="A24" s="93" t="s">
        <v>11</v>
      </c>
      <c r="B24" s="96" t="s">
        <v>115</v>
      </c>
      <c r="C24" s="133">
        <f>3000+G44</f>
        <v>14177.47</v>
      </c>
      <c r="D24" s="133">
        <f>'Expense detail'!V44</f>
        <v>34.99</v>
      </c>
      <c r="E24" s="13">
        <f t="shared" si="2"/>
        <v>14142.48</v>
      </c>
      <c r="F24" s="16"/>
      <c r="G24" s="19"/>
      <c r="H24" s="19"/>
      <c r="I24" s="19"/>
    </row>
    <row r="25" spans="1:10" x14ac:dyDescent="0.25">
      <c r="A25" t="s">
        <v>57</v>
      </c>
      <c r="B25" s="7" t="s">
        <v>16</v>
      </c>
      <c r="C25" s="134">
        <v>0</v>
      </c>
      <c r="D25" s="133">
        <f>'Expense detail'!Z44</f>
        <v>0</v>
      </c>
      <c r="E25" s="13">
        <f t="shared" si="2"/>
        <v>0</v>
      </c>
      <c r="F25" s="16"/>
      <c r="G25" s="19"/>
      <c r="H25" s="19"/>
      <c r="I25" s="19"/>
    </row>
    <row r="26" spans="1:10" s="9" customFormat="1" ht="15.75" x14ac:dyDescent="0.25">
      <c r="A26" s="22" t="s">
        <v>14</v>
      </c>
      <c r="B26" s="7" t="s">
        <v>2</v>
      </c>
      <c r="C26" s="133">
        <f>1000+G46</f>
        <v>1936.12</v>
      </c>
      <c r="D26" s="133">
        <f>'Expense detail'!AD44</f>
        <v>16.989999999999998</v>
      </c>
      <c r="E26" s="13">
        <f>C26-D26</f>
        <v>1919.1299999999999</v>
      </c>
      <c r="G26" s="10"/>
      <c r="H26" s="10"/>
      <c r="J26" s="10"/>
    </row>
    <row r="27" spans="1:10" s="36" customFormat="1" x14ac:dyDescent="0.25">
      <c r="B27" s="94" t="s">
        <v>116</v>
      </c>
      <c r="C27" s="46">
        <f>0+G45</f>
        <v>12099.33</v>
      </c>
      <c r="D27" s="67">
        <f>'Expense detail'!AH44</f>
        <v>0</v>
      </c>
      <c r="E27" s="135">
        <f>C27-D27</f>
        <v>12099.33</v>
      </c>
      <c r="F27" s="121"/>
      <c r="G27" s="122"/>
      <c r="H27" s="122"/>
      <c r="I27" s="122"/>
      <c r="J27" s="45"/>
    </row>
    <row r="28" spans="1:10" x14ac:dyDescent="0.25">
      <c r="A28" s="29"/>
      <c r="C28" s="134"/>
      <c r="D28" s="133"/>
      <c r="E28" s="13"/>
      <c r="F28" s="16"/>
      <c r="G28" s="19"/>
      <c r="H28" s="19"/>
      <c r="I28" s="19"/>
    </row>
    <row r="29" spans="1:10" x14ac:dyDescent="0.25">
      <c r="A29"/>
      <c r="B29" s="30" t="s">
        <v>76</v>
      </c>
      <c r="C29" s="134"/>
      <c r="D29" s="133"/>
      <c r="E29" s="13"/>
      <c r="F29" s="16"/>
      <c r="G29" s="19"/>
      <c r="H29" s="19"/>
      <c r="I29" s="19"/>
    </row>
    <row r="30" spans="1:10" ht="29.25" customHeight="1" x14ac:dyDescent="0.25">
      <c r="A30" t="s">
        <v>15</v>
      </c>
      <c r="B30" s="7" t="s">
        <v>3</v>
      </c>
      <c r="C30" s="133">
        <f>10000+G47</f>
        <v>59000</v>
      </c>
      <c r="D30" s="133">
        <f>'Expense detail'!AP44</f>
        <v>0</v>
      </c>
      <c r="E30" s="13">
        <f t="shared" si="2"/>
        <v>59000</v>
      </c>
      <c r="F30" s="16"/>
      <c r="G30" s="19"/>
      <c r="H30" s="19"/>
      <c r="I30" s="19"/>
    </row>
    <row r="31" spans="1:10" ht="18" customHeight="1" x14ac:dyDescent="0.25">
      <c r="A31" t="s">
        <v>117</v>
      </c>
      <c r="B31" s="31" t="s">
        <v>13</v>
      </c>
      <c r="C31" s="139">
        <f>5000+G48</f>
        <v>49032.01</v>
      </c>
      <c r="D31" s="133">
        <f>'Expense detail'!AT44</f>
        <v>260.62</v>
      </c>
      <c r="E31" s="13">
        <f t="shared" si="2"/>
        <v>48771.39</v>
      </c>
      <c r="F31" s="16"/>
      <c r="G31" s="19"/>
      <c r="H31" s="19"/>
      <c r="I31" s="19"/>
    </row>
    <row r="32" spans="1:10" ht="18" customHeight="1" x14ac:dyDescent="0.25">
      <c r="A32" t="s">
        <v>118</v>
      </c>
      <c r="B32" s="7" t="s">
        <v>5</v>
      </c>
      <c r="C32" s="133">
        <v>0</v>
      </c>
      <c r="D32" s="133">
        <f>'Expense detail'!AX44</f>
        <v>0</v>
      </c>
      <c r="E32" s="13">
        <f t="shared" si="2"/>
        <v>0</v>
      </c>
      <c r="F32" s="16"/>
      <c r="G32" s="19"/>
      <c r="H32" s="19"/>
      <c r="I32" s="19"/>
    </row>
    <row r="33" spans="2:9" ht="18" customHeight="1" x14ac:dyDescent="0.25">
      <c r="C33" s="133"/>
      <c r="D33" s="133"/>
      <c r="E33" s="13"/>
      <c r="F33" s="16"/>
      <c r="G33" s="19"/>
      <c r="H33" s="19"/>
      <c r="I33" s="19"/>
    </row>
    <row r="34" spans="2:9" ht="18" customHeight="1" x14ac:dyDescent="0.25">
      <c r="B34" s="18" t="s">
        <v>4</v>
      </c>
      <c r="C34" s="134">
        <f>SUM(C20:C32)</f>
        <v>1716170.7600000002</v>
      </c>
      <c r="D34" s="134">
        <f>SUM(D20:D32)</f>
        <v>513568.6</v>
      </c>
      <c r="E34" s="13">
        <f>C34-D34</f>
        <v>1202602.1600000001</v>
      </c>
      <c r="F34" s="16"/>
      <c r="G34" s="16"/>
      <c r="H34" s="19"/>
      <c r="I34" s="19"/>
    </row>
    <row r="35" spans="2:9" ht="18" customHeight="1" x14ac:dyDescent="0.25">
      <c r="B35" s="17"/>
      <c r="C35" s="133"/>
      <c r="D35" s="133"/>
      <c r="E35" s="13"/>
      <c r="F35" s="16"/>
      <c r="G35" s="19"/>
      <c r="H35" s="19"/>
      <c r="I35" s="19"/>
    </row>
    <row r="36" spans="2:9" ht="18" customHeight="1" x14ac:dyDescent="0.25">
      <c r="B36" s="18"/>
      <c r="C36" s="134"/>
      <c r="D36" s="134"/>
      <c r="E36" s="134"/>
    </row>
    <row r="37" spans="2:9" x14ac:dyDescent="0.25">
      <c r="B37" s="18" t="s">
        <v>56</v>
      </c>
      <c r="C37" s="134"/>
      <c r="D37" s="134">
        <f>D14-D34</f>
        <v>1202600.1600000001</v>
      </c>
      <c r="E37" s="134"/>
    </row>
    <row r="38" spans="2:9" x14ac:dyDescent="0.25">
      <c r="B38" s="18"/>
      <c r="C38" s="15"/>
      <c r="D38" s="15"/>
    </row>
    <row r="39" spans="2:9" x14ac:dyDescent="0.25">
      <c r="B39" s="89"/>
      <c r="C39" s="91"/>
      <c r="D39" s="15"/>
    </row>
    <row r="40" spans="2:9" x14ac:dyDescent="0.25">
      <c r="B40" s="18"/>
    </row>
    <row r="41" spans="2:9" ht="30" x14ac:dyDescent="0.25">
      <c r="B41" s="83" t="s">
        <v>126</v>
      </c>
      <c r="C41" s="76"/>
      <c r="D41" s="76"/>
      <c r="E41" s="77"/>
      <c r="F41" s="82" t="s">
        <v>127</v>
      </c>
      <c r="G41" s="130"/>
      <c r="H41" s="84"/>
      <c r="I41" s="84"/>
    </row>
    <row r="42" spans="2:9" x14ac:dyDescent="0.25">
      <c r="B42" s="124" t="s">
        <v>1</v>
      </c>
      <c r="C42" s="129">
        <v>1</v>
      </c>
      <c r="D42" s="22" t="s">
        <v>120</v>
      </c>
      <c r="E42" s="78"/>
      <c r="F42" s="79" t="s">
        <v>79</v>
      </c>
      <c r="G42" s="102">
        <f>C42+C44+C45+C48+C46</f>
        <v>-19990.169999999998</v>
      </c>
      <c r="H42" s="84"/>
      <c r="I42" s="84"/>
    </row>
    <row r="43" spans="2:9" x14ac:dyDescent="0.25">
      <c r="B43" s="125" t="s">
        <v>110</v>
      </c>
      <c r="C43" s="129">
        <v>20001</v>
      </c>
      <c r="D43" s="22" t="s">
        <v>121</v>
      </c>
      <c r="E43" s="78"/>
      <c r="F43" s="97" t="s">
        <v>110</v>
      </c>
      <c r="G43" s="131">
        <f>C43</f>
        <v>20001</v>
      </c>
      <c r="H43" s="84"/>
      <c r="I43" s="84"/>
    </row>
    <row r="44" spans="2:9" x14ac:dyDescent="0.25">
      <c r="B44" s="124" t="s">
        <v>135</v>
      </c>
      <c r="C44" s="129">
        <v>0.99</v>
      </c>
      <c r="D44" s="22" t="s">
        <v>120</v>
      </c>
      <c r="E44" s="78"/>
      <c r="F44" s="79" t="s">
        <v>115</v>
      </c>
      <c r="G44" s="102">
        <f>C49</f>
        <v>11177.47</v>
      </c>
      <c r="H44" s="84"/>
      <c r="I44" s="84"/>
    </row>
    <row r="45" spans="2:9" x14ac:dyDescent="0.25">
      <c r="B45" s="126" t="s">
        <v>50</v>
      </c>
      <c r="C45" s="129">
        <v>600</v>
      </c>
      <c r="D45" s="22" t="s">
        <v>122</v>
      </c>
      <c r="E45" s="78"/>
      <c r="F45" s="97" t="s">
        <v>116</v>
      </c>
      <c r="G45" s="102">
        <f>C50</f>
        <v>12099.33</v>
      </c>
      <c r="H45" s="85"/>
      <c r="I45" s="84"/>
    </row>
    <row r="46" spans="2:9" x14ac:dyDescent="0.25">
      <c r="B46" s="128" t="s">
        <v>61</v>
      </c>
      <c r="C46" s="129">
        <v>101000</v>
      </c>
      <c r="D46" s="22" t="s">
        <v>122</v>
      </c>
      <c r="E46" s="80"/>
      <c r="F46" s="79" t="s">
        <v>2</v>
      </c>
      <c r="G46" s="102">
        <f>C47</f>
        <v>936.12</v>
      </c>
      <c r="H46" s="84"/>
      <c r="I46" s="84"/>
    </row>
    <row r="47" spans="2:9" x14ac:dyDescent="0.25">
      <c r="B47" s="126" t="s">
        <v>2</v>
      </c>
      <c r="C47" s="129">
        <v>936.12</v>
      </c>
      <c r="D47" s="22" t="s">
        <v>121</v>
      </c>
      <c r="E47" s="78"/>
      <c r="F47" s="79" t="s">
        <v>46</v>
      </c>
      <c r="G47" s="102">
        <f>C51</f>
        <v>49000</v>
      </c>
      <c r="H47" s="84"/>
      <c r="I47" s="84"/>
    </row>
    <row r="48" spans="2:9" x14ac:dyDescent="0.25">
      <c r="B48" s="124" t="s">
        <v>44</v>
      </c>
      <c r="C48" s="129">
        <v>-121592.16</v>
      </c>
      <c r="D48" s="22" t="s">
        <v>121</v>
      </c>
      <c r="E48" s="78"/>
      <c r="F48" s="79" t="s">
        <v>13</v>
      </c>
      <c r="G48" s="102">
        <f>C52</f>
        <v>44032.01</v>
      </c>
      <c r="H48" s="84"/>
      <c r="I48" s="84"/>
    </row>
    <row r="49" spans="2:9" x14ac:dyDescent="0.25">
      <c r="B49" s="127" t="s">
        <v>115</v>
      </c>
      <c r="C49" s="129">
        <v>11177.47</v>
      </c>
      <c r="D49" s="22" t="s">
        <v>121</v>
      </c>
      <c r="E49" s="80"/>
      <c r="F49" s="86" t="s">
        <v>34</v>
      </c>
      <c r="G49" s="103">
        <f>SUM(G42:G48)</f>
        <v>117255.76000000001</v>
      </c>
      <c r="H49" s="84"/>
      <c r="I49" s="84"/>
    </row>
    <row r="50" spans="2:9" x14ac:dyDescent="0.25">
      <c r="B50" s="127" t="s">
        <v>116</v>
      </c>
      <c r="C50" s="129">
        <v>12099.33</v>
      </c>
      <c r="D50" s="22" t="s">
        <v>121</v>
      </c>
      <c r="E50" s="78"/>
      <c r="F50" s="86"/>
      <c r="G50" s="103"/>
      <c r="H50" s="84"/>
      <c r="I50" s="84"/>
    </row>
    <row r="51" spans="2:9" ht="14.45" customHeight="1" x14ac:dyDescent="0.25">
      <c r="B51" s="128" t="s">
        <v>46</v>
      </c>
      <c r="C51" s="129">
        <v>49000</v>
      </c>
      <c r="D51" s="22" t="s">
        <v>121</v>
      </c>
      <c r="E51" s="80"/>
      <c r="F51" s="118"/>
      <c r="G51" s="132"/>
      <c r="H51" s="84"/>
      <c r="I51" s="84"/>
    </row>
    <row r="52" spans="2:9" x14ac:dyDescent="0.25">
      <c r="B52" s="128" t="s">
        <v>119</v>
      </c>
      <c r="C52" s="129">
        <v>44032.01</v>
      </c>
      <c r="D52" s="22" t="s">
        <v>121</v>
      </c>
      <c r="E52" s="118"/>
      <c r="F52" s="118"/>
      <c r="G52" s="132"/>
      <c r="H52" s="84"/>
      <c r="I52" s="84"/>
    </row>
    <row r="53" spans="2:9" x14ac:dyDescent="0.25">
      <c r="B53" s="88" t="s">
        <v>34</v>
      </c>
      <c r="C53" s="87">
        <f>SUM(C42:C52)</f>
        <v>117255.76000000001</v>
      </c>
      <c r="D53" s="81"/>
      <c r="E53" s="119"/>
      <c r="F53" s="119"/>
      <c r="G53" s="120"/>
      <c r="H53" s="84"/>
      <c r="I53" s="84"/>
    </row>
    <row r="54" spans="2:9" x14ac:dyDescent="0.25">
      <c r="H54" s="84"/>
      <c r="I54" s="84"/>
    </row>
  </sheetData>
  <phoneticPr fontId="3" type="noConversion"/>
  <printOptions gridLines="1"/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workbookViewId="0">
      <pane ySplit="2" topLeftCell="A3" activePane="bottomLeft" state="frozen"/>
      <selection pane="bottomLeft" activeCell="I16" sqref="I16"/>
    </sheetView>
  </sheetViews>
  <sheetFormatPr defaultColWidth="8.85546875" defaultRowHeight="15" x14ac:dyDescent="0.25"/>
  <cols>
    <col min="1" max="1" width="28" style="36" bestFit="1" customWidth="1"/>
    <col min="2" max="2" width="19.140625" style="46" customWidth="1"/>
    <col min="3" max="3" width="12.85546875" style="36" bestFit="1" customWidth="1"/>
    <col min="4" max="5" width="6.28515625" style="36" customWidth="1"/>
    <col min="6" max="6" width="17.28515625" style="36" customWidth="1"/>
    <col min="7" max="7" width="20.85546875" style="36" bestFit="1" customWidth="1"/>
    <col min="8" max="8" width="12.85546875" style="41" bestFit="1" customWidth="1"/>
    <col min="9" max="9" width="8.85546875" style="36"/>
    <col min="10" max="10" width="18.85546875" style="36" bestFit="1" customWidth="1"/>
    <col min="11" max="11" width="19" style="36" bestFit="1" customWidth="1"/>
    <col min="12" max="12" width="16.85546875" style="36" bestFit="1" customWidth="1"/>
    <col min="13" max="13" width="12.140625" style="41" bestFit="1" customWidth="1"/>
    <col min="14" max="16" width="8.85546875" style="36"/>
    <col min="17" max="17" width="8.85546875" style="46"/>
    <col min="18" max="16384" width="8.85546875" style="36"/>
  </cols>
  <sheetData>
    <row r="1" spans="1:13" s="35" customFormat="1" ht="18.75" x14ac:dyDescent="0.3">
      <c r="A1" s="28" t="s">
        <v>62</v>
      </c>
      <c r="B1" s="92">
        <f>B108-G109</f>
        <v>35636.430000000284</v>
      </c>
      <c r="C1" s="105" t="s">
        <v>112</v>
      </c>
      <c r="G1" s="50"/>
      <c r="H1" s="50"/>
      <c r="M1" s="50"/>
    </row>
    <row r="2" spans="1:13" ht="30" x14ac:dyDescent="0.25">
      <c r="A2" s="51" t="s">
        <v>66</v>
      </c>
      <c r="B2" s="52">
        <v>35636.43</v>
      </c>
      <c r="C2" s="123">
        <v>44958</v>
      </c>
      <c r="D2" s="104"/>
    </row>
    <row r="4" spans="1:13" ht="45" x14ac:dyDescent="0.25">
      <c r="A4" s="35" t="s">
        <v>63</v>
      </c>
      <c r="B4" s="49" t="s">
        <v>51</v>
      </c>
      <c r="C4" s="34" t="s">
        <v>123</v>
      </c>
      <c r="D4" s="34"/>
      <c r="E4" s="35"/>
      <c r="F4" s="35" t="s">
        <v>65</v>
      </c>
      <c r="G4" s="49" t="s">
        <v>64</v>
      </c>
      <c r="H4" s="60" t="s">
        <v>70</v>
      </c>
      <c r="I4" s="35"/>
      <c r="J4" s="35" t="s">
        <v>71</v>
      </c>
      <c r="K4" s="49" t="s">
        <v>72</v>
      </c>
      <c r="L4" s="53" t="s">
        <v>67</v>
      </c>
      <c r="M4" s="50" t="s">
        <v>73</v>
      </c>
    </row>
    <row r="5" spans="1:13" x14ac:dyDescent="0.25">
      <c r="A5" s="73" t="s">
        <v>78</v>
      </c>
      <c r="B5" s="74">
        <v>8354.82</v>
      </c>
      <c r="C5" s="75">
        <v>44927</v>
      </c>
      <c r="D5" s="75"/>
      <c r="F5" s="104" t="s">
        <v>141</v>
      </c>
      <c r="G5" s="20">
        <v>1281.68</v>
      </c>
      <c r="H5" s="5">
        <v>44928.641631944447</v>
      </c>
      <c r="I5" s="104"/>
      <c r="J5" s="104" t="s">
        <v>142</v>
      </c>
      <c r="K5" s="20">
        <v>1281.68</v>
      </c>
      <c r="L5" s="20">
        <v>0</v>
      </c>
      <c r="M5" s="5">
        <v>44928</v>
      </c>
    </row>
    <row r="6" spans="1:13" x14ac:dyDescent="0.25">
      <c r="A6" s="36" t="s">
        <v>132</v>
      </c>
      <c r="B6" s="46">
        <v>90000</v>
      </c>
      <c r="C6" s="21">
        <v>44928</v>
      </c>
      <c r="F6" s="104" t="s">
        <v>143</v>
      </c>
      <c r="G6" s="20">
        <v>1954.68</v>
      </c>
      <c r="H6" s="5">
        <v>44928.671226851853</v>
      </c>
      <c r="I6" s="104"/>
      <c r="J6" s="104" t="s">
        <v>142</v>
      </c>
      <c r="K6" s="20">
        <v>1954.68</v>
      </c>
      <c r="L6" s="20">
        <v>0</v>
      </c>
      <c r="M6" s="5">
        <v>44928</v>
      </c>
    </row>
    <row r="7" spans="1:13" x14ac:dyDescent="0.25">
      <c r="A7" s="36" t="s">
        <v>129</v>
      </c>
      <c r="B7" s="46">
        <v>100000</v>
      </c>
      <c r="C7" s="21">
        <v>44936</v>
      </c>
      <c r="F7" s="104" t="s">
        <v>144</v>
      </c>
      <c r="G7" s="20">
        <v>25630.01</v>
      </c>
      <c r="H7" s="5">
        <v>44928.672233796293</v>
      </c>
      <c r="I7" s="104"/>
      <c r="J7" s="104" t="s">
        <v>145</v>
      </c>
      <c r="K7" s="20">
        <v>25630.01</v>
      </c>
      <c r="L7" s="20">
        <v>0</v>
      </c>
      <c r="M7" s="5">
        <v>44928</v>
      </c>
    </row>
    <row r="8" spans="1:13" x14ac:dyDescent="0.25">
      <c r="A8" s="36" t="s">
        <v>130</v>
      </c>
      <c r="B8" s="46">
        <v>115000</v>
      </c>
      <c r="C8" s="21">
        <v>44938</v>
      </c>
      <c r="F8" s="104" t="s">
        <v>146</v>
      </c>
      <c r="G8" s="20">
        <v>265.05</v>
      </c>
      <c r="H8" s="5">
        <v>44928.672638888886</v>
      </c>
      <c r="I8" s="104"/>
      <c r="J8" s="104" t="s">
        <v>145</v>
      </c>
      <c r="K8" s="20">
        <v>265.05</v>
      </c>
      <c r="L8" s="20">
        <v>0</v>
      </c>
      <c r="M8" s="5">
        <v>44928</v>
      </c>
    </row>
    <row r="9" spans="1:13" x14ac:dyDescent="0.25">
      <c r="A9" s="45" t="s">
        <v>140</v>
      </c>
      <c r="B9" s="46">
        <v>50000</v>
      </c>
      <c r="C9" s="21">
        <v>44957</v>
      </c>
      <c r="F9" s="104" t="s">
        <v>147</v>
      </c>
      <c r="G9" s="20">
        <v>1953.31</v>
      </c>
      <c r="H9" s="5">
        <v>44928.673020833332</v>
      </c>
      <c r="I9" s="104"/>
      <c r="J9" s="104" t="s">
        <v>148</v>
      </c>
      <c r="K9" s="20">
        <v>1953.31</v>
      </c>
      <c r="L9" s="20">
        <v>0</v>
      </c>
      <c r="M9" s="5">
        <v>44928</v>
      </c>
    </row>
    <row r="10" spans="1:13" x14ac:dyDescent="0.25">
      <c r="F10" s="104" t="s">
        <v>149</v>
      </c>
      <c r="G10" s="20">
        <v>380.67</v>
      </c>
      <c r="H10" s="5">
        <v>44928.673275462963</v>
      </c>
      <c r="I10" s="104"/>
      <c r="J10" s="104" t="s">
        <v>150</v>
      </c>
      <c r="K10" s="20">
        <v>380.67</v>
      </c>
      <c r="L10" s="20">
        <v>0</v>
      </c>
      <c r="M10" s="5">
        <v>44928</v>
      </c>
    </row>
    <row r="11" spans="1:13" x14ac:dyDescent="0.25">
      <c r="F11" s="104" t="s">
        <v>151</v>
      </c>
      <c r="G11" s="20">
        <v>3031.58</v>
      </c>
      <c r="H11" s="5">
        <v>44928.673703703702</v>
      </c>
      <c r="I11" s="104"/>
      <c r="J11" s="104" t="s">
        <v>148</v>
      </c>
      <c r="K11" s="20">
        <v>3031.58</v>
      </c>
      <c r="L11" s="20">
        <v>0</v>
      </c>
      <c r="M11" s="5">
        <v>44928</v>
      </c>
    </row>
    <row r="12" spans="1:13" x14ac:dyDescent="0.25">
      <c r="F12" s="104" t="s">
        <v>152</v>
      </c>
      <c r="G12" s="20">
        <v>308.86</v>
      </c>
      <c r="H12" s="5">
        <v>44928.67423611111</v>
      </c>
      <c r="I12" s="104"/>
      <c r="J12" s="104" t="s">
        <v>150</v>
      </c>
      <c r="K12" s="20">
        <v>308.86</v>
      </c>
      <c r="L12" s="20">
        <v>0</v>
      </c>
      <c r="M12" s="5">
        <v>44928</v>
      </c>
    </row>
    <row r="13" spans="1:13" x14ac:dyDescent="0.25">
      <c r="F13" s="104" t="s">
        <v>153</v>
      </c>
      <c r="G13" s="20">
        <v>6723.46</v>
      </c>
      <c r="H13" s="5">
        <v>44928.683125000003</v>
      </c>
      <c r="I13" s="104"/>
      <c r="J13" s="104" t="s">
        <v>154</v>
      </c>
      <c r="K13" s="20">
        <v>6723.46</v>
      </c>
      <c r="L13" s="20">
        <v>0</v>
      </c>
      <c r="M13" s="5">
        <v>44928</v>
      </c>
    </row>
    <row r="14" spans="1:13" x14ac:dyDescent="0.25">
      <c r="F14" s="104" t="s">
        <v>155</v>
      </c>
      <c r="G14" s="20">
        <v>3862.89</v>
      </c>
      <c r="H14" s="5">
        <v>44928.683622685188</v>
      </c>
      <c r="I14" s="104"/>
      <c r="J14" s="104" t="s">
        <v>154</v>
      </c>
      <c r="K14" s="20">
        <v>3862.89</v>
      </c>
      <c r="L14" s="20">
        <v>0</v>
      </c>
      <c r="M14" s="5">
        <v>44928</v>
      </c>
    </row>
    <row r="15" spans="1:13" x14ac:dyDescent="0.25">
      <c r="F15" s="104" t="s">
        <v>156</v>
      </c>
      <c r="G15" s="20">
        <v>4735.68</v>
      </c>
      <c r="H15" s="5">
        <v>44928.684571759259</v>
      </c>
      <c r="I15" s="104"/>
      <c r="J15" s="104" t="s">
        <v>157</v>
      </c>
      <c r="K15" s="20">
        <v>4735.68</v>
      </c>
      <c r="L15" s="20">
        <v>0</v>
      </c>
      <c r="M15" s="5">
        <v>44928</v>
      </c>
    </row>
    <row r="16" spans="1:13" x14ac:dyDescent="0.25">
      <c r="F16" s="104" t="s">
        <v>158</v>
      </c>
      <c r="G16" s="20">
        <v>19166.830000000002</v>
      </c>
      <c r="H16" s="5">
        <v>44928.685254629629</v>
      </c>
      <c r="I16" s="104"/>
      <c r="J16" s="104" t="s">
        <v>159</v>
      </c>
      <c r="K16" s="20">
        <v>19166.830000000002</v>
      </c>
      <c r="L16" s="20">
        <v>0</v>
      </c>
      <c r="M16" s="5">
        <v>44928</v>
      </c>
    </row>
    <row r="17" spans="6:13" x14ac:dyDescent="0.25">
      <c r="F17" s="104" t="s">
        <v>160</v>
      </c>
      <c r="G17" s="20">
        <v>1136.94</v>
      </c>
      <c r="H17" s="5">
        <v>44928.685717592591</v>
      </c>
      <c r="I17" s="104"/>
      <c r="J17" s="104" t="s">
        <v>159</v>
      </c>
      <c r="K17" s="20">
        <v>1136.94</v>
      </c>
      <c r="L17" s="20">
        <v>0</v>
      </c>
      <c r="M17" s="5">
        <v>44928</v>
      </c>
    </row>
    <row r="18" spans="6:13" x14ac:dyDescent="0.25">
      <c r="F18" s="104" t="s">
        <v>161</v>
      </c>
      <c r="G18" s="20">
        <v>375.22</v>
      </c>
      <c r="H18" s="5">
        <v>44928.686655092592</v>
      </c>
      <c r="I18" s="104"/>
      <c r="J18" s="104" t="s">
        <v>162</v>
      </c>
      <c r="K18" s="20">
        <v>375.22</v>
      </c>
      <c r="L18" s="20">
        <v>0</v>
      </c>
      <c r="M18" s="5">
        <v>44928</v>
      </c>
    </row>
    <row r="19" spans="6:13" x14ac:dyDescent="0.25">
      <c r="F19" s="104" t="s">
        <v>163</v>
      </c>
      <c r="G19" s="20">
        <v>344.95</v>
      </c>
      <c r="H19" s="5">
        <v>44928.686979166669</v>
      </c>
      <c r="I19" s="104"/>
      <c r="J19" s="104" t="s">
        <v>164</v>
      </c>
      <c r="K19" s="20">
        <v>344.95</v>
      </c>
      <c r="L19" s="20">
        <v>0</v>
      </c>
      <c r="M19" s="5">
        <v>44928</v>
      </c>
    </row>
    <row r="20" spans="6:13" x14ac:dyDescent="0.25">
      <c r="F20" s="104" t="s">
        <v>165</v>
      </c>
      <c r="G20" s="20">
        <v>370.17</v>
      </c>
      <c r="H20" s="5">
        <v>44928.687256944446</v>
      </c>
      <c r="I20" s="104"/>
      <c r="J20" s="104" t="s">
        <v>166</v>
      </c>
      <c r="K20" s="20">
        <v>370.17</v>
      </c>
      <c r="L20" s="20">
        <v>0</v>
      </c>
      <c r="M20" s="5">
        <v>44928</v>
      </c>
    </row>
    <row r="21" spans="6:13" x14ac:dyDescent="0.25">
      <c r="F21" s="104"/>
      <c r="G21" s="104">
        <v>0</v>
      </c>
      <c r="H21" s="5"/>
      <c r="I21" s="104"/>
      <c r="J21" s="104" t="s">
        <v>167</v>
      </c>
      <c r="K21" s="20">
        <v>0</v>
      </c>
      <c r="L21" s="20">
        <v>0</v>
      </c>
      <c r="M21" s="5">
        <v>44928</v>
      </c>
    </row>
    <row r="22" spans="6:13" x14ac:dyDescent="0.25">
      <c r="F22" s="104"/>
      <c r="G22" s="104">
        <v>0</v>
      </c>
      <c r="H22" s="5"/>
      <c r="I22" s="104"/>
      <c r="J22" s="104" t="s">
        <v>168</v>
      </c>
      <c r="K22" s="20">
        <v>0</v>
      </c>
      <c r="L22" s="20">
        <v>0</v>
      </c>
      <c r="M22" s="5">
        <v>44928</v>
      </c>
    </row>
    <row r="23" spans="6:13" x14ac:dyDescent="0.25">
      <c r="F23" s="104" t="s">
        <v>169</v>
      </c>
      <c r="G23" s="20">
        <v>3756.3</v>
      </c>
      <c r="H23" s="5">
        <v>44929.172581018516</v>
      </c>
      <c r="I23" s="104"/>
      <c r="J23" s="104" t="s">
        <v>170</v>
      </c>
      <c r="K23" s="20">
        <v>3756.3</v>
      </c>
      <c r="L23" s="20">
        <v>0</v>
      </c>
      <c r="M23" s="5">
        <v>44929</v>
      </c>
    </row>
    <row r="24" spans="6:13" x14ac:dyDescent="0.25">
      <c r="F24" s="104" t="s">
        <v>171</v>
      </c>
      <c r="G24" s="20">
        <v>3984.32</v>
      </c>
      <c r="H24" s="5">
        <v>44929.76054398148</v>
      </c>
      <c r="I24" s="104"/>
      <c r="J24" s="104" t="s">
        <v>172</v>
      </c>
      <c r="K24" s="20">
        <v>3984.32</v>
      </c>
      <c r="L24" s="20">
        <v>0</v>
      </c>
      <c r="M24" s="5">
        <v>44929</v>
      </c>
    </row>
    <row r="25" spans="6:13" x14ac:dyDescent="0.25">
      <c r="F25" s="104" t="s">
        <v>173</v>
      </c>
      <c r="G25" s="20">
        <v>910.46</v>
      </c>
      <c r="H25" s="5">
        <v>44932.475358796299</v>
      </c>
      <c r="I25" s="104"/>
      <c r="J25" s="104" t="s">
        <v>142</v>
      </c>
      <c r="K25" s="20">
        <v>910.46</v>
      </c>
      <c r="L25" s="20">
        <v>0</v>
      </c>
      <c r="M25" s="5">
        <v>44932</v>
      </c>
    </row>
    <row r="26" spans="6:13" x14ac:dyDescent="0.25">
      <c r="F26" s="104" t="s">
        <v>174</v>
      </c>
      <c r="G26" s="20">
        <v>2052.5</v>
      </c>
      <c r="H26" s="5">
        <v>44932.475810185184</v>
      </c>
      <c r="I26" s="104"/>
      <c r="J26" s="104" t="s">
        <v>148</v>
      </c>
      <c r="K26" s="20">
        <v>2052.5</v>
      </c>
      <c r="L26" s="20">
        <v>0</v>
      </c>
      <c r="M26" s="5">
        <v>44932</v>
      </c>
    </row>
    <row r="27" spans="6:13" x14ac:dyDescent="0.25">
      <c r="F27" s="104" t="s">
        <v>175</v>
      </c>
      <c r="G27" s="20">
        <v>1835.13</v>
      </c>
      <c r="H27" s="5">
        <v>44932.495625000003</v>
      </c>
      <c r="I27" s="104"/>
      <c r="J27" s="104" t="s">
        <v>159</v>
      </c>
      <c r="K27" s="20">
        <v>1835.13</v>
      </c>
      <c r="L27" s="20">
        <v>0</v>
      </c>
      <c r="M27" s="5">
        <v>44932</v>
      </c>
    </row>
    <row r="28" spans="6:13" x14ac:dyDescent="0.25">
      <c r="F28" s="104" t="s">
        <v>176</v>
      </c>
      <c r="G28" s="20">
        <v>4301.72</v>
      </c>
      <c r="H28" s="5">
        <v>44932.496331018519</v>
      </c>
      <c r="I28" s="104"/>
      <c r="J28" s="104" t="s">
        <v>154</v>
      </c>
      <c r="K28" s="20">
        <v>4301.72</v>
      </c>
      <c r="L28" s="20">
        <v>0</v>
      </c>
      <c r="M28" s="5">
        <v>44932</v>
      </c>
    </row>
    <row r="29" spans="6:13" x14ac:dyDescent="0.25">
      <c r="F29" s="104" t="s">
        <v>177</v>
      </c>
      <c r="G29" s="20">
        <v>3072.55</v>
      </c>
      <c r="H29" s="5">
        <v>44932.49726851852</v>
      </c>
      <c r="I29" s="104"/>
      <c r="J29" s="104" t="s">
        <v>145</v>
      </c>
      <c r="K29" s="20">
        <v>3072.55</v>
      </c>
      <c r="L29" s="20">
        <v>0</v>
      </c>
      <c r="M29" s="5">
        <v>44932</v>
      </c>
    </row>
    <row r="30" spans="6:13" x14ac:dyDescent="0.25">
      <c r="F30" s="104" t="s">
        <v>178</v>
      </c>
      <c r="G30" s="20">
        <v>804.07</v>
      </c>
      <c r="H30" s="5">
        <v>44932.497627314813</v>
      </c>
      <c r="I30" s="104"/>
      <c r="J30" s="104" t="s">
        <v>150</v>
      </c>
      <c r="K30" s="20">
        <v>804.07</v>
      </c>
      <c r="L30" s="20">
        <v>0</v>
      </c>
      <c r="M30" s="5">
        <v>44932</v>
      </c>
    </row>
    <row r="31" spans="6:13" x14ac:dyDescent="0.25">
      <c r="F31" s="104" t="s">
        <v>179</v>
      </c>
      <c r="G31" s="20">
        <v>1025</v>
      </c>
      <c r="H31" s="5">
        <v>44935.168958333335</v>
      </c>
      <c r="I31" s="104"/>
      <c r="J31" s="104" t="s">
        <v>180</v>
      </c>
      <c r="K31" s="20">
        <v>1025</v>
      </c>
      <c r="L31" s="20">
        <v>0</v>
      </c>
      <c r="M31" s="5">
        <v>44935</v>
      </c>
    </row>
    <row r="32" spans="6:13" x14ac:dyDescent="0.25">
      <c r="F32" s="104" t="s">
        <v>181</v>
      </c>
      <c r="G32" s="20">
        <v>143.97</v>
      </c>
      <c r="H32" s="5">
        <v>44935.523784722223</v>
      </c>
      <c r="I32" s="104"/>
      <c r="J32" s="104" t="s">
        <v>182</v>
      </c>
      <c r="K32" s="20">
        <v>143.97</v>
      </c>
      <c r="L32" s="20">
        <v>0</v>
      </c>
      <c r="M32" s="5">
        <v>44935</v>
      </c>
    </row>
    <row r="33" spans="6:13" x14ac:dyDescent="0.25">
      <c r="F33" s="104" t="s">
        <v>183</v>
      </c>
      <c r="G33" s="20">
        <v>5118.29</v>
      </c>
      <c r="H33" s="5">
        <v>44936.164884259262</v>
      </c>
      <c r="I33" s="104"/>
      <c r="J33" s="104" t="s">
        <v>184</v>
      </c>
      <c r="K33" s="20">
        <v>5118.29</v>
      </c>
      <c r="L33" s="20">
        <v>0</v>
      </c>
      <c r="M33" s="5">
        <v>44936</v>
      </c>
    </row>
    <row r="34" spans="6:13" x14ac:dyDescent="0.25">
      <c r="F34" s="104" t="s">
        <v>185</v>
      </c>
      <c r="G34" s="20">
        <v>4142.9399999999996</v>
      </c>
      <c r="H34" s="5">
        <v>44936.441516203704</v>
      </c>
      <c r="I34" s="104"/>
      <c r="J34" s="104" t="s">
        <v>172</v>
      </c>
      <c r="K34" s="20">
        <v>4142.9399999999996</v>
      </c>
      <c r="L34" s="20">
        <v>0</v>
      </c>
      <c r="M34" s="5">
        <v>44936</v>
      </c>
    </row>
    <row r="35" spans="6:13" x14ac:dyDescent="0.25">
      <c r="F35" s="104" t="s">
        <v>186</v>
      </c>
      <c r="G35" s="20">
        <v>179.44</v>
      </c>
      <c r="H35" s="5">
        <v>44936.442743055559</v>
      </c>
      <c r="I35" s="104"/>
      <c r="J35" s="104" t="s">
        <v>182</v>
      </c>
      <c r="K35" s="20">
        <v>179.44</v>
      </c>
      <c r="L35" s="20">
        <v>0</v>
      </c>
      <c r="M35" s="5">
        <v>44936</v>
      </c>
    </row>
    <row r="36" spans="6:13" x14ac:dyDescent="0.25">
      <c r="F36" s="104" t="s">
        <v>187</v>
      </c>
      <c r="G36" s="20">
        <v>47496.22</v>
      </c>
      <c r="H36" s="5">
        <v>44936.452592592592</v>
      </c>
      <c r="I36" s="104"/>
      <c r="J36" s="104" t="s">
        <v>142</v>
      </c>
      <c r="K36" s="20">
        <v>47496.22</v>
      </c>
      <c r="L36" s="20">
        <v>0</v>
      </c>
      <c r="M36" s="5">
        <v>44936</v>
      </c>
    </row>
    <row r="37" spans="6:13" x14ac:dyDescent="0.25">
      <c r="F37" s="104" t="s">
        <v>188</v>
      </c>
      <c r="G37" s="20">
        <v>1566.9</v>
      </c>
      <c r="H37" s="5">
        <v>44936.453043981484</v>
      </c>
      <c r="I37" s="104"/>
      <c r="J37" s="104" t="s">
        <v>148</v>
      </c>
      <c r="K37" s="20">
        <v>1566.9</v>
      </c>
      <c r="L37" s="20">
        <v>0</v>
      </c>
      <c r="M37" s="5">
        <v>44936</v>
      </c>
    </row>
    <row r="38" spans="6:13" x14ac:dyDescent="0.25">
      <c r="F38" s="104" t="s">
        <v>189</v>
      </c>
      <c r="G38" s="20">
        <v>1326.41</v>
      </c>
      <c r="H38" s="5">
        <v>44938.937118055554</v>
      </c>
      <c r="I38" s="104"/>
      <c r="J38" s="104" t="s">
        <v>145</v>
      </c>
      <c r="K38" s="20">
        <v>1326.41</v>
      </c>
      <c r="L38" s="20">
        <v>0</v>
      </c>
      <c r="M38" s="5">
        <v>44938</v>
      </c>
    </row>
    <row r="39" spans="6:13" x14ac:dyDescent="0.25">
      <c r="F39" s="104" t="s">
        <v>190</v>
      </c>
      <c r="G39" s="20">
        <v>4769.7</v>
      </c>
      <c r="H39" s="5">
        <v>44938.937534722223</v>
      </c>
      <c r="I39" s="104"/>
      <c r="J39" s="104" t="s">
        <v>154</v>
      </c>
      <c r="K39" s="20">
        <v>4769.7</v>
      </c>
      <c r="L39" s="20">
        <v>0</v>
      </c>
      <c r="M39" s="5">
        <v>44938</v>
      </c>
    </row>
    <row r="40" spans="6:13" x14ac:dyDescent="0.25">
      <c r="F40" s="104" t="s">
        <v>191</v>
      </c>
      <c r="G40" s="20">
        <v>606.88</v>
      </c>
      <c r="H40" s="5">
        <v>44938.937835648147</v>
      </c>
      <c r="I40" s="104"/>
      <c r="J40" s="104" t="s">
        <v>150</v>
      </c>
      <c r="K40" s="20">
        <v>606.88</v>
      </c>
      <c r="L40" s="20">
        <v>0</v>
      </c>
      <c r="M40" s="5">
        <v>44938</v>
      </c>
    </row>
    <row r="41" spans="6:13" x14ac:dyDescent="0.25">
      <c r="F41" s="104" t="s">
        <v>192</v>
      </c>
      <c r="G41" s="20">
        <v>114383.3</v>
      </c>
      <c r="H41" s="5">
        <v>44938.943680555552</v>
      </c>
      <c r="I41" s="104"/>
      <c r="J41" s="104" t="s">
        <v>172</v>
      </c>
      <c r="K41" s="20">
        <v>114383.3</v>
      </c>
      <c r="L41" s="20">
        <v>0</v>
      </c>
      <c r="M41" s="5">
        <v>44938</v>
      </c>
    </row>
    <row r="42" spans="6:13" x14ac:dyDescent="0.25">
      <c r="F42" s="104" t="s">
        <v>193</v>
      </c>
      <c r="G42" s="20">
        <v>1020.42</v>
      </c>
      <c r="H42" s="5">
        <v>44938.97729166667</v>
      </c>
      <c r="I42" s="104"/>
      <c r="J42" s="104" t="s">
        <v>159</v>
      </c>
      <c r="K42" s="20">
        <v>1020.42</v>
      </c>
      <c r="L42" s="20">
        <v>0</v>
      </c>
      <c r="M42" s="5">
        <v>44938</v>
      </c>
    </row>
    <row r="43" spans="6:13" x14ac:dyDescent="0.25">
      <c r="F43" s="104" t="s">
        <v>194</v>
      </c>
      <c r="G43" s="20">
        <v>179.95</v>
      </c>
      <c r="H43" s="5">
        <v>44938.978171296294</v>
      </c>
      <c r="I43" s="104"/>
      <c r="J43" s="104" t="s">
        <v>195</v>
      </c>
      <c r="K43" s="20">
        <v>179.95</v>
      </c>
      <c r="L43" s="20">
        <v>0</v>
      </c>
      <c r="M43" s="5">
        <v>44938</v>
      </c>
    </row>
    <row r="44" spans="6:13" x14ac:dyDescent="0.25">
      <c r="F44" s="104"/>
      <c r="G44" s="104">
        <v>0</v>
      </c>
      <c r="H44" s="5"/>
      <c r="I44" s="104"/>
      <c r="J44" s="104" t="s">
        <v>196</v>
      </c>
      <c r="K44" s="20">
        <v>0</v>
      </c>
      <c r="L44" s="20">
        <v>2286.4299999999998</v>
      </c>
      <c r="M44" s="5">
        <v>44938</v>
      </c>
    </row>
    <row r="45" spans="6:13" x14ac:dyDescent="0.25">
      <c r="F45" s="104"/>
      <c r="G45" s="104">
        <v>0</v>
      </c>
      <c r="H45" s="5"/>
      <c r="I45" s="104"/>
      <c r="J45" s="104" t="s">
        <v>197</v>
      </c>
      <c r="K45" s="20">
        <v>0</v>
      </c>
      <c r="L45" s="20">
        <v>838.15</v>
      </c>
      <c r="M45" s="5">
        <v>44938</v>
      </c>
    </row>
    <row r="46" spans="6:13" x14ac:dyDescent="0.25">
      <c r="F46" s="104" t="s">
        <v>198</v>
      </c>
      <c r="G46" s="20">
        <v>1463.66</v>
      </c>
      <c r="H46" s="5">
        <v>44939.400370370371</v>
      </c>
      <c r="I46" s="104"/>
      <c r="J46" s="104" t="s">
        <v>142</v>
      </c>
      <c r="K46" s="20">
        <v>1463.66</v>
      </c>
      <c r="L46" s="20">
        <v>0</v>
      </c>
      <c r="M46" s="5">
        <v>44939</v>
      </c>
    </row>
    <row r="47" spans="6:13" x14ac:dyDescent="0.25">
      <c r="F47" s="104" t="s">
        <v>199</v>
      </c>
      <c r="G47" s="20">
        <v>868.91</v>
      </c>
      <c r="H47" s="5">
        <v>44939.400810185187</v>
      </c>
      <c r="I47" s="104"/>
      <c r="J47" s="104" t="s">
        <v>148</v>
      </c>
      <c r="K47" s="20">
        <v>868.91</v>
      </c>
      <c r="L47" s="20">
        <v>0</v>
      </c>
      <c r="M47" s="5">
        <v>44939</v>
      </c>
    </row>
    <row r="48" spans="6:13" x14ac:dyDescent="0.25">
      <c r="F48" s="104" t="s">
        <v>200</v>
      </c>
      <c r="G48" s="20">
        <v>1537.74</v>
      </c>
      <c r="H48" s="5">
        <v>44942.53266203704</v>
      </c>
      <c r="I48" s="104"/>
      <c r="J48" s="104" t="s">
        <v>142</v>
      </c>
      <c r="K48" s="20">
        <v>1537.74</v>
      </c>
      <c r="L48" s="20">
        <v>0</v>
      </c>
      <c r="M48" s="5">
        <v>44942</v>
      </c>
    </row>
    <row r="49" spans="6:13" x14ac:dyDescent="0.25">
      <c r="F49" s="104" t="s">
        <v>201</v>
      </c>
      <c r="G49" s="20">
        <v>1137.97</v>
      </c>
      <c r="H49" s="5">
        <v>44942.533136574071</v>
      </c>
      <c r="I49" s="104"/>
      <c r="J49" s="104" t="s">
        <v>148</v>
      </c>
      <c r="K49" s="20">
        <v>1137.97</v>
      </c>
      <c r="L49" s="20">
        <v>0</v>
      </c>
      <c r="M49" s="5">
        <v>44942</v>
      </c>
    </row>
    <row r="50" spans="6:13" x14ac:dyDescent="0.25">
      <c r="F50" s="104" t="s">
        <v>202</v>
      </c>
      <c r="G50" s="20">
        <v>2350.65</v>
      </c>
      <c r="H50" s="5">
        <v>44943.166597222225</v>
      </c>
      <c r="I50" s="104"/>
      <c r="J50" s="104" t="s">
        <v>203</v>
      </c>
      <c r="K50" s="20">
        <v>2350.65</v>
      </c>
      <c r="L50" s="20">
        <v>0</v>
      </c>
      <c r="M50" s="5">
        <v>44943</v>
      </c>
    </row>
    <row r="51" spans="6:13" x14ac:dyDescent="0.25">
      <c r="F51" s="104" t="s">
        <v>204</v>
      </c>
      <c r="G51" s="20">
        <v>1423.23</v>
      </c>
      <c r="H51" s="5">
        <v>44943.810300925928</v>
      </c>
      <c r="I51" s="104"/>
      <c r="J51" s="104" t="s">
        <v>205</v>
      </c>
      <c r="K51" s="20">
        <v>1423.23</v>
      </c>
      <c r="L51" s="20">
        <v>3641.58</v>
      </c>
      <c r="M51" s="5">
        <v>44943</v>
      </c>
    </row>
    <row r="52" spans="6:13" x14ac:dyDescent="0.25">
      <c r="F52" s="104" t="s">
        <v>206</v>
      </c>
      <c r="G52" s="20">
        <v>1983.76</v>
      </c>
      <c r="H52" s="5">
        <v>44943.810682870368</v>
      </c>
      <c r="I52" s="104"/>
      <c r="J52" s="104" t="s">
        <v>207</v>
      </c>
      <c r="K52" s="20">
        <v>1983.76</v>
      </c>
      <c r="L52" s="20">
        <v>0</v>
      </c>
      <c r="M52" s="5">
        <v>44943</v>
      </c>
    </row>
    <row r="53" spans="6:13" x14ac:dyDescent="0.25">
      <c r="F53" s="104" t="s">
        <v>208</v>
      </c>
      <c r="G53" s="20">
        <v>1615.61</v>
      </c>
      <c r="H53" s="5">
        <v>44949.524722222224</v>
      </c>
      <c r="I53" s="104"/>
      <c r="J53" s="104" t="s">
        <v>142</v>
      </c>
      <c r="K53" s="20">
        <v>1615.61</v>
      </c>
      <c r="L53" s="20">
        <v>0</v>
      </c>
      <c r="M53" s="5">
        <v>44949</v>
      </c>
    </row>
    <row r="54" spans="6:13" x14ac:dyDescent="0.25">
      <c r="F54" s="104" t="s">
        <v>209</v>
      </c>
      <c r="G54" s="20">
        <v>638.41999999999996</v>
      </c>
      <c r="H54" s="5">
        <v>44949.52516203704</v>
      </c>
      <c r="I54" s="104"/>
      <c r="J54" s="104" t="s">
        <v>148</v>
      </c>
      <c r="K54" s="20">
        <v>638.41999999999996</v>
      </c>
      <c r="L54" s="20">
        <v>0</v>
      </c>
      <c r="M54" s="5">
        <v>44949</v>
      </c>
    </row>
    <row r="55" spans="6:13" x14ac:dyDescent="0.25">
      <c r="F55" s="104" t="s">
        <v>210</v>
      </c>
      <c r="G55" s="20">
        <v>27.5</v>
      </c>
      <c r="H55" s="5">
        <v>44950.170266203706</v>
      </c>
      <c r="I55" s="104"/>
      <c r="J55" s="104" t="s">
        <v>211</v>
      </c>
      <c r="K55" s="20">
        <v>27.5</v>
      </c>
      <c r="L55" s="20">
        <v>0</v>
      </c>
      <c r="M55" s="5">
        <v>44950</v>
      </c>
    </row>
    <row r="56" spans="6:13" x14ac:dyDescent="0.25">
      <c r="F56" s="104" t="s">
        <v>212</v>
      </c>
      <c r="G56" s="20">
        <v>1604.16</v>
      </c>
      <c r="H56" s="5">
        <v>44950.170266203706</v>
      </c>
      <c r="I56" s="104"/>
      <c r="J56" s="104" t="s">
        <v>211</v>
      </c>
      <c r="K56" s="20">
        <v>1604.16</v>
      </c>
      <c r="L56" s="20">
        <v>0</v>
      </c>
      <c r="M56" s="5">
        <v>44950</v>
      </c>
    </row>
    <row r="57" spans="6:13" x14ac:dyDescent="0.25">
      <c r="F57" s="104" t="s">
        <v>213</v>
      </c>
      <c r="G57" s="20">
        <v>519.91999999999996</v>
      </c>
      <c r="H57" s="5">
        <v>44950.662442129629</v>
      </c>
      <c r="I57" s="104"/>
      <c r="J57" s="104" t="s">
        <v>214</v>
      </c>
      <c r="K57" s="20">
        <v>519.91999999999996</v>
      </c>
      <c r="L57" s="20">
        <v>0</v>
      </c>
      <c r="M57" s="5">
        <v>44950</v>
      </c>
    </row>
    <row r="58" spans="6:13" x14ac:dyDescent="0.25">
      <c r="F58" s="104" t="s">
        <v>215</v>
      </c>
      <c r="G58" s="20">
        <v>3322.33</v>
      </c>
      <c r="H58" s="5">
        <v>44951.904895833337</v>
      </c>
      <c r="I58" s="104"/>
      <c r="J58" s="104" t="s">
        <v>142</v>
      </c>
      <c r="K58" s="20">
        <v>3322.33</v>
      </c>
      <c r="L58" s="20">
        <v>0</v>
      </c>
      <c r="M58" s="5">
        <v>44951</v>
      </c>
    </row>
    <row r="59" spans="6:13" x14ac:dyDescent="0.25">
      <c r="F59" s="104" t="s">
        <v>216</v>
      </c>
      <c r="G59" s="20">
        <v>1828.39</v>
      </c>
      <c r="H59" s="5">
        <v>44951.905335648145</v>
      </c>
      <c r="I59" s="104"/>
      <c r="J59" s="104" t="s">
        <v>148</v>
      </c>
      <c r="K59" s="20">
        <v>1828.39</v>
      </c>
      <c r="L59" s="20">
        <v>0</v>
      </c>
      <c r="M59" s="5">
        <v>44951</v>
      </c>
    </row>
    <row r="60" spans="6:13" x14ac:dyDescent="0.25">
      <c r="F60" s="104" t="s">
        <v>217</v>
      </c>
      <c r="G60" s="20">
        <v>491.51</v>
      </c>
      <c r="H60" s="5">
        <v>44951.905729166669</v>
      </c>
      <c r="I60" s="104"/>
      <c r="J60" s="104" t="s">
        <v>218</v>
      </c>
      <c r="K60" s="20">
        <v>491.51</v>
      </c>
      <c r="L60" s="20">
        <v>0</v>
      </c>
      <c r="M60" s="5">
        <v>44951</v>
      </c>
    </row>
    <row r="61" spans="6:13" x14ac:dyDescent="0.25">
      <c r="F61" s="104" t="s">
        <v>219</v>
      </c>
      <c r="G61" s="20">
        <v>1267.79</v>
      </c>
      <c r="H61" s="5">
        <v>44951.906990740739</v>
      </c>
      <c r="I61" s="104"/>
      <c r="J61" s="104" t="s">
        <v>220</v>
      </c>
      <c r="K61" s="20">
        <v>1267.79</v>
      </c>
      <c r="L61" s="20">
        <v>0</v>
      </c>
      <c r="M61" s="5">
        <v>44951</v>
      </c>
    </row>
    <row r="62" spans="6:13" x14ac:dyDescent="0.25">
      <c r="F62" s="104" t="s">
        <v>221</v>
      </c>
      <c r="G62" s="20">
        <v>640.79999999999995</v>
      </c>
      <c r="H62" s="5">
        <v>44951.907962962963</v>
      </c>
      <c r="I62" s="104"/>
      <c r="J62" s="104" t="s">
        <v>222</v>
      </c>
      <c r="K62" s="20">
        <v>640.79999999999995</v>
      </c>
      <c r="L62" s="20">
        <v>0</v>
      </c>
      <c r="M62" s="5">
        <v>44951</v>
      </c>
    </row>
    <row r="63" spans="6:13" x14ac:dyDescent="0.25">
      <c r="F63" s="104" t="s">
        <v>223</v>
      </c>
      <c r="G63" s="20">
        <v>498.71</v>
      </c>
      <c r="H63" s="5">
        <v>44951.908206018517</v>
      </c>
      <c r="I63" s="104"/>
      <c r="J63" s="104" t="s">
        <v>224</v>
      </c>
      <c r="K63" s="20">
        <v>498.71</v>
      </c>
      <c r="L63" s="20">
        <v>0</v>
      </c>
      <c r="M63" s="5">
        <v>44951</v>
      </c>
    </row>
    <row r="64" spans="6:13" x14ac:dyDescent="0.25">
      <c r="F64" s="104" t="s">
        <v>225</v>
      </c>
      <c r="G64" s="20">
        <v>214.79</v>
      </c>
      <c r="H64" s="5">
        <v>44951.908912037034</v>
      </c>
      <c r="I64" s="104"/>
      <c r="J64" s="104" t="s">
        <v>226</v>
      </c>
      <c r="K64" s="20">
        <v>214.79</v>
      </c>
      <c r="L64" s="20">
        <v>0</v>
      </c>
      <c r="M64" s="5">
        <v>44951</v>
      </c>
    </row>
    <row r="65" spans="6:13" x14ac:dyDescent="0.25">
      <c r="F65" s="104" t="s">
        <v>227</v>
      </c>
      <c r="G65" s="20">
        <v>240.41</v>
      </c>
      <c r="H65" s="5">
        <v>44951.909236111111</v>
      </c>
      <c r="I65" s="104"/>
      <c r="J65" s="104" t="s">
        <v>228</v>
      </c>
      <c r="K65" s="20">
        <v>240.41</v>
      </c>
      <c r="L65" s="20">
        <v>0</v>
      </c>
      <c r="M65" s="5">
        <v>44951</v>
      </c>
    </row>
    <row r="66" spans="6:13" x14ac:dyDescent="0.25">
      <c r="F66" s="104" t="s">
        <v>229</v>
      </c>
      <c r="G66" s="20">
        <v>280.45</v>
      </c>
      <c r="H66" s="5">
        <v>44951.909537037034</v>
      </c>
      <c r="I66" s="104"/>
      <c r="J66" s="104" t="s">
        <v>230</v>
      </c>
      <c r="K66" s="20">
        <v>280.45</v>
      </c>
      <c r="L66" s="20">
        <v>0</v>
      </c>
      <c r="M66" s="5">
        <v>44951</v>
      </c>
    </row>
    <row r="67" spans="6:13" x14ac:dyDescent="0.25">
      <c r="F67" s="104" t="s">
        <v>231</v>
      </c>
      <c r="G67" s="20">
        <v>510.67</v>
      </c>
      <c r="H67" s="5">
        <v>44951.909803240742</v>
      </c>
      <c r="I67" s="104"/>
      <c r="J67" s="104" t="s">
        <v>232</v>
      </c>
      <c r="K67" s="20">
        <v>510.67</v>
      </c>
      <c r="L67" s="20">
        <v>0</v>
      </c>
      <c r="M67" s="5">
        <v>44951</v>
      </c>
    </row>
    <row r="68" spans="6:13" x14ac:dyDescent="0.25">
      <c r="F68" s="104" t="s">
        <v>233</v>
      </c>
      <c r="G68" s="20">
        <v>365.98</v>
      </c>
      <c r="H68" s="5">
        <v>44951.911099537036</v>
      </c>
      <c r="I68" s="104"/>
      <c r="J68" s="104" t="s">
        <v>234</v>
      </c>
      <c r="K68" s="20">
        <v>365.98</v>
      </c>
      <c r="L68" s="20">
        <v>0</v>
      </c>
      <c r="M68" s="5">
        <v>44951</v>
      </c>
    </row>
    <row r="69" spans="6:13" x14ac:dyDescent="0.25">
      <c r="F69" s="104" t="s">
        <v>235</v>
      </c>
      <c r="G69" s="20">
        <v>199.05</v>
      </c>
      <c r="H69" s="5">
        <v>44951.911307870374</v>
      </c>
      <c r="I69" s="104"/>
      <c r="J69" s="104" t="s">
        <v>236</v>
      </c>
      <c r="K69" s="20">
        <v>199.05</v>
      </c>
      <c r="L69" s="20">
        <v>0</v>
      </c>
      <c r="M69" s="5">
        <v>44951</v>
      </c>
    </row>
    <row r="70" spans="6:13" x14ac:dyDescent="0.25">
      <c r="F70" s="104" t="s">
        <v>237</v>
      </c>
      <c r="G70" s="20">
        <v>362.15</v>
      </c>
      <c r="H70" s="5">
        <v>44951.911516203705</v>
      </c>
      <c r="I70" s="104"/>
      <c r="J70" s="104" t="s">
        <v>238</v>
      </c>
      <c r="K70" s="20">
        <v>362.15</v>
      </c>
      <c r="L70" s="20">
        <v>0</v>
      </c>
      <c r="M70" s="5">
        <v>44951</v>
      </c>
    </row>
    <row r="71" spans="6:13" x14ac:dyDescent="0.25">
      <c r="F71" s="104" t="s">
        <v>239</v>
      </c>
      <c r="G71" s="20">
        <v>121.5</v>
      </c>
      <c r="H71" s="5">
        <v>44951.911736111113</v>
      </c>
      <c r="I71" s="104"/>
      <c r="J71" s="104" t="s">
        <v>240</v>
      </c>
      <c r="K71" s="20">
        <v>121.5</v>
      </c>
      <c r="L71" s="20">
        <v>0</v>
      </c>
      <c r="M71" s="5">
        <v>44951</v>
      </c>
    </row>
    <row r="72" spans="6:13" x14ac:dyDescent="0.25">
      <c r="F72" s="104" t="s">
        <v>241</v>
      </c>
      <c r="G72" s="20">
        <v>364.05</v>
      </c>
      <c r="H72" s="5">
        <v>44951.91196759259</v>
      </c>
      <c r="I72" s="104"/>
      <c r="J72" s="104" t="s">
        <v>242</v>
      </c>
      <c r="K72" s="20">
        <v>364.05</v>
      </c>
      <c r="L72" s="20">
        <v>0</v>
      </c>
      <c r="M72" s="5">
        <v>44951</v>
      </c>
    </row>
    <row r="73" spans="6:13" x14ac:dyDescent="0.25">
      <c r="F73" s="104" t="s">
        <v>243</v>
      </c>
      <c r="G73" s="20">
        <v>59.28</v>
      </c>
      <c r="H73" s="5">
        <v>44951.912175925929</v>
      </c>
      <c r="I73" s="104"/>
      <c r="J73" s="104" t="s">
        <v>244</v>
      </c>
      <c r="K73" s="20">
        <v>59.28</v>
      </c>
      <c r="L73" s="20">
        <v>0</v>
      </c>
      <c r="M73" s="5">
        <v>44951</v>
      </c>
    </row>
    <row r="74" spans="6:13" x14ac:dyDescent="0.25">
      <c r="F74" s="104" t="s">
        <v>245</v>
      </c>
      <c r="G74" s="20">
        <v>364.25</v>
      </c>
      <c r="H74" s="5">
        <v>44951.912407407406</v>
      </c>
      <c r="I74" s="104"/>
      <c r="J74" s="104" t="s">
        <v>246</v>
      </c>
      <c r="K74" s="20">
        <v>364.25</v>
      </c>
      <c r="L74" s="20">
        <v>0</v>
      </c>
      <c r="M74" s="5">
        <v>44951</v>
      </c>
    </row>
    <row r="75" spans="6:13" x14ac:dyDescent="0.25">
      <c r="F75" s="104" t="s">
        <v>247</v>
      </c>
      <c r="G75" s="20">
        <v>368.61</v>
      </c>
      <c r="H75" s="5">
        <v>44951.912615740737</v>
      </c>
      <c r="I75" s="104"/>
      <c r="J75" s="104" t="s">
        <v>248</v>
      </c>
      <c r="K75" s="20">
        <v>368.61</v>
      </c>
      <c r="L75" s="20">
        <v>0</v>
      </c>
      <c r="M75" s="5">
        <v>44951</v>
      </c>
    </row>
    <row r="76" spans="6:13" x14ac:dyDescent="0.25">
      <c r="F76" s="104" t="s">
        <v>249</v>
      </c>
      <c r="G76" s="20">
        <v>351.98</v>
      </c>
      <c r="H76" s="5">
        <v>44951.912847222222</v>
      </c>
      <c r="I76" s="104"/>
      <c r="J76" s="104" t="s">
        <v>250</v>
      </c>
      <c r="K76" s="20">
        <v>351.98</v>
      </c>
      <c r="L76" s="20">
        <v>0</v>
      </c>
      <c r="M76" s="5">
        <v>44951</v>
      </c>
    </row>
    <row r="77" spans="6:13" x14ac:dyDescent="0.25">
      <c r="F77" s="104" t="s">
        <v>251</v>
      </c>
      <c r="G77" s="20">
        <v>241.6</v>
      </c>
      <c r="H77" s="5">
        <v>44951.913275462961</v>
      </c>
      <c r="I77" s="104"/>
      <c r="J77" s="104" t="s">
        <v>252</v>
      </c>
      <c r="K77" s="20">
        <v>241.6</v>
      </c>
      <c r="L77" s="20">
        <v>0</v>
      </c>
      <c r="M77" s="5">
        <v>44951</v>
      </c>
    </row>
    <row r="78" spans="6:13" x14ac:dyDescent="0.25">
      <c r="F78" s="104" t="s">
        <v>253</v>
      </c>
      <c r="G78" s="20">
        <v>252.69</v>
      </c>
      <c r="H78" s="5">
        <v>44951.913530092592</v>
      </c>
      <c r="I78" s="104"/>
      <c r="J78" s="104" t="s">
        <v>254</v>
      </c>
      <c r="K78" s="20">
        <v>252.69</v>
      </c>
      <c r="L78" s="20">
        <v>0</v>
      </c>
      <c r="M78" s="5">
        <v>44951</v>
      </c>
    </row>
    <row r="79" spans="6:13" x14ac:dyDescent="0.25">
      <c r="F79" s="104" t="s">
        <v>255</v>
      </c>
      <c r="G79" s="20">
        <v>367.2</v>
      </c>
      <c r="H79" s="5">
        <v>44951.918993055559</v>
      </c>
      <c r="I79" s="104"/>
      <c r="J79" s="104" t="s">
        <v>256</v>
      </c>
      <c r="K79" s="20">
        <v>367.2</v>
      </c>
      <c r="L79" s="20">
        <v>0</v>
      </c>
      <c r="M79" s="5">
        <v>44951</v>
      </c>
    </row>
    <row r="80" spans="6:13" x14ac:dyDescent="0.25">
      <c r="F80" s="104"/>
      <c r="G80" s="104">
        <v>0</v>
      </c>
      <c r="H80" s="5"/>
      <c r="I80" s="104"/>
      <c r="J80" s="104" t="s">
        <v>172</v>
      </c>
      <c r="K80" s="20">
        <v>0</v>
      </c>
      <c r="L80" s="20">
        <v>0</v>
      </c>
      <c r="M80" s="5">
        <v>44951</v>
      </c>
    </row>
    <row r="81" spans="6:13" x14ac:dyDescent="0.25">
      <c r="F81" s="104"/>
      <c r="G81" s="104">
        <v>0</v>
      </c>
      <c r="H81" s="5"/>
      <c r="I81" s="104"/>
      <c r="J81" s="104" t="s">
        <v>159</v>
      </c>
      <c r="K81" s="20">
        <v>0</v>
      </c>
      <c r="L81" s="20">
        <v>142.97</v>
      </c>
      <c r="M81" s="5">
        <v>44951</v>
      </c>
    </row>
    <row r="82" spans="6:13" x14ac:dyDescent="0.25">
      <c r="F82" s="104"/>
      <c r="G82" s="104">
        <v>0</v>
      </c>
      <c r="H82" s="5"/>
      <c r="I82" s="104"/>
      <c r="J82" s="104" t="s">
        <v>150</v>
      </c>
      <c r="K82" s="20">
        <v>0</v>
      </c>
      <c r="L82" s="20">
        <v>0</v>
      </c>
      <c r="M82" s="5">
        <v>44951</v>
      </c>
    </row>
    <row r="83" spans="6:13" x14ac:dyDescent="0.25">
      <c r="F83" s="104"/>
      <c r="G83" s="104">
        <v>0</v>
      </c>
      <c r="H83" s="5"/>
      <c r="I83" s="104"/>
      <c r="J83" s="104" t="s">
        <v>145</v>
      </c>
      <c r="K83" s="20">
        <v>0</v>
      </c>
      <c r="L83" s="20">
        <v>102</v>
      </c>
      <c r="M83" s="5">
        <v>44951</v>
      </c>
    </row>
    <row r="84" spans="6:13" x14ac:dyDescent="0.25">
      <c r="F84" s="104" t="s">
        <v>257</v>
      </c>
      <c r="G84" s="20">
        <v>151.97999999999999</v>
      </c>
      <c r="H84" s="5">
        <v>44956.816574074073</v>
      </c>
      <c r="I84" s="104"/>
      <c r="J84" s="104" t="s">
        <v>258</v>
      </c>
      <c r="K84" s="20">
        <v>151.97999999999999</v>
      </c>
      <c r="L84" s="20">
        <v>0</v>
      </c>
      <c r="M84" s="5">
        <v>44956</v>
      </c>
    </row>
    <row r="85" spans="6:13" x14ac:dyDescent="0.25">
      <c r="F85" s="104" t="s">
        <v>259</v>
      </c>
      <c r="G85" s="20">
        <v>1971.64</v>
      </c>
      <c r="H85" s="5">
        <v>44956.817141203705</v>
      </c>
      <c r="I85" s="104"/>
      <c r="J85" s="104" t="s">
        <v>142</v>
      </c>
      <c r="K85" s="20">
        <v>1971.64</v>
      </c>
      <c r="L85" s="20">
        <v>0</v>
      </c>
      <c r="M85" s="5">
        <v>44956</v>
      </c>
    </row>
    <row r="86" spans="6:13" x14ac:dyDescent="0.25">
      <c r="F86" s="104" t="s">
        <v>260</v>
      </c>
      <c r="G86" s="20">
        <v>2096.7399999999998</v>
      </c>
      <c r="H86" s="5">
        <v>44956.817569444444</v>
      </c>
      <c r="I86" s="104"/>
      <c r="J86" s="104" t="s">
        <v>148</v>
      </c>
      <c r="K86" s="20">
        <v>2096.7399999999998</v>
      </c>
      <c r="L86" s="20">
        <v>0</v>
      </c>
      <c r="M86" s="5">
        <v>44956</v>
      </c>
    </row>
    <row r="87" spans="6:13" x14ac:dyDescent="0.25">
      <c r="F87" s="104" t="s">
        <v>261</v>
      </c>
      <c r="G87" s="20">
        <v>1958.67</v>
      </c>
      <c r="H87" s="5">
        <v>44956.818171296298</v>
      </c>
      <c r="I87" s="104"/>
      <c r="J87" s="104" t="s">
        <v>159</v>
      </c>
      <c r="K87" s="20">
        <v>1958.67</v>
      </c>
      <c r="L87" s="20">
        <v>504.9</v>
      </c>
      <c r="M87" s="5">
        <v>44956</v>
      </c>
    </row>
    <row r="88" spans="6:13" x14ac:dyDescent="0.25">
      <c r="F88" s="104" t="s">
        <v>262</v>
      </c>
      <c r="G88" s="20">
        <v>3633.67</v>
      </c>
      <c r="H88" s="5">
        <v>44956.820115740738</v>
      </c>
      <c r="I88" s="104"/>
      <c r="J88" s="104" t="s">
        <v>145</v>
      </c>
      <c r="K88" s="20">
        <v>3633.67</v>
      </c>
      <c r="L88" s="20">
        <v>84.49</v>
      </c>
      <c r="M88" s="5">
        <v>44956</v>
      </c>
    </row>
    <row r="89" spans="6:13" x14ac:dyDescent="0.25">
      <c r="F89" s="104" t="s">
        <v>263</v>
      </c>
      <c r="G89" s="20">
        <v>19.989999999999998</v>
      </c>
      <c r="H89" s="5">
        <v>44957.166145833333</v>
      </c>
      <c r="I89" s="104"/>
      <c r="J89" s="104" t="s">
        <v>264</v>
      </c>
      <c r="K89" s="20">
        <v>19.989999999999998</v>
      </c>
      <c r="L89" s="20">
        <v>0</v>
      </c>
      <c r="M89" s="5">
        <v>44957</v>
      </c>
    </row>
    <row r="90" spans="6:13" x14ac:dyDescent="0.25">
      <c r="F90" s="104" t="s">
        <v>265</v>
      </c>
      <c r="G90" s="20">
        <v>74.959999999999994</v>
      </c>
      <c r="H90" s="5">
        <v>44957.166145833333</v>
      </c>
      <c r="I90" s="104"/>
      <c r="J90" s="104" t="s">
        <v>264</v>
      </c>
      <c r="K90" s="20">
        <v>74.959999999999994</v>
      </c>
      <c r="L90" s="20">
        <v>0</v>
      </c>
      <c r="M90" s="5">
        <v>44957</v>
      </c>
    </row>
    <row r="91" spans="6:13" x14ac:dyDescent="0.25">
      <c r="F91" s="104" t="s">
        <v>266</v>
      </c>
      <c r="G91" s="20">
        <v>2645.85</v>
      </c>
      <c r="H91" s="5">
        <v>44957.166145833333</v>
      </c>
      <c r="I91" s="104"/>
      <c r="J91" s="104" t="s">
        <v>264</v>
      </c>
      <c r="K91" s="20">
        <v>2645.85</v>
      </c>
      <c r="L91" s="20">
        <v>0</v>
      </c>
      <c r="M91" s="5">
        <v>44957</v>
      </c>
    </row>
    <row r="92" spans="6:13" x14ac:dyDescent="0.25">
      <c r="F92" s="104" t="s">
        <v>267</v>
      </c>
      <c r="G92" s="20">
        <v>1236.1199999999999</v>
      </c>
      <c r="H92" s="5">
        <v>44957.893020833333</v>
      </c>
      <c r="I92" s="104"/>
      <c r="J92" s="104" t="s">
        <v>142</v>
      </c>
      <c r="K92" s="20">
        <v>1236.1199999999999</v>
      </c>
      <c r="L92" s="20">
        <v>0</v>
      </c>
      <c r="M92" s="5">
        <v>44957</v>
      </c>
    </row>
    <row r="93" spans="6:13" x14ac:dyDescent="0.25">
      <c r="F93" s="104" t="s">
        <v>268</v>
      </c>
      <c r="G93" s="20">
        <v>845.92</v>
      </c>
      <c r="H93" s="5">
        <v>44957.89340277778</v>
      </c>
      <c r="I93" s="104"/>
      <c r="J93" s="104" t="s">
        <v>148</v>
      </c>
      <c r="K93" s="20">
        <v>845.92</v>
      </c>
      <c r="L93" s="20">
        <v>0</v>
      </c>
      <c r="M93" s="5">
        <v>44957</v>
      </c>
    </row>
    <row r="94" spans="6:13" x14ac:dyDescent="0.25">
      <c r="F94" s="104" t="s">
        <v>269</v>
      </c>
      <c r="G94" s="20">
        <v>3316.95</v>
      </c>
      <c r="H94" s="5">
        <v>44957.89403935185</v>
      </c>
      <c r="I94" s="104"/>
      <c r="J94" s="104" t="s">
        <v>270</v>
      </c>
      <c r="K94" s="20">
        <v>3316.95</v>
      </c>
      <c r="L94" s="20">
        <v>0</v>
      </c>
      <c r="M94" s="5">
        <v>44957</v>
      </c>
    </row>
    <row r="95" spans="6:13" x14ac:dyDescent="0.25">
      <c r="F95" s="104" t="s">
        <v>271</v>
      </c>
      <c r="G95" s="20">
        <v>7681.73</v>
      </c>
      <c r="H95" s="5">
        <v>44957.901238425926</v>
      </c>
      <c r="I95" s="104"/>
      <c r="J95" s="104" t="s">
        <v>154</v>
      </c>
      <c r="K95" s="20">
        <v>7681.73</v>
      </c>
      <c r="L95" s="20">
        <v>0</v>
      </c>
      <c r="M95" s="5">
        <v>44957</v>
      </c>
    </row>
    <row r="96" spans="6:13" x14ac:dyDescent="0.25">
      <c r="F96" s="104"/>
      <c r="G96" s="20"/>
      <c r="H96" s="5"/>
      <c r="I96" s="104"/>
      <c r="J96" s="104"/>
      <c r="K96" s="20"/>
      <c r="L96" s="20"/>
      <c r="M96" s="5"/>
    </row>
    <row r="97" spans="1:13" x14ac:dyDescent="0.25">
      <c r="F97" s="104"/>
      <c r="G97" s="20"/>
      <c r="H97" s="5"/>
      <c r="I97" s="104"/>
      <c r="J97" s="104"/>
      <c r="K97" s="20"/>
      <c r="L97" s="20"/>
      <c r="M97" s="5"/>
    </row>
    <row r="98" spans="1:13" x14ac:dyDescent="0.25">
      <c r="F98" s="104"/>
      <c r="G98" s="20"/>
      <c r="H98" s="5"/>
      <c r="I98" s="104"/>
      <c r="J98" s="104"/>
      <c r="K98" s="20"/>
      <c r="L98" s="20"/>
      <c r="M98" s="5"/>
    </row>
    <row r="99" spans="1:13" x14ac:dyDescent="0.25">
      <c r="F99" s="104"/>
      <c r="G99" s="20"/>
      <c r="H99" s="5"/>
      <c r="I99" s="104"/>
      <c r="J99" s="104"/>
      <c r="K99" s="20"/>
      <c r="L99" s="20"/>
      <c r="M99" s="5"/>
    </row>
    <row r="100" spans="1:13" x14ac:dyDescent="0.25">
      <c r="F100" s="104"/>
      <c r="G100" s="20"/>
      <c r="H100" s="5"/>
      <c r="I100" s="104"/>
      <c r="J100" s="104"/>
      <c r="K100" s="20"/>
      <c r="L100" s="20"/>
      <c r="M100" s="5"/>
    </row>
    <row r="101" spans="1:13" x14ac:dyDescent="0.25">
      <c r="F101" s="104"/>
      <c r="G101" s="20"/>
      <c r="H101" s="5"/>
      <c r="I101" s="104"/>
      <c r="J101" s="104"/>
      <c r="K101" s="20"/>
      <c r="L101" s="20"/>
      <c r="M101" s="5"/>
    </row>
    <row r="102" spans="1:13" x14ac:dyDescent="0.25">
      <c r="F102" s="104"/>
      <c r="G102" s="20"/>
      <c r="H102" s="5"/>
      <c r="I102" s="104"/>
      <c r="J102" s="104"/>
      <c r="K102" s="20"/>
      <c r="L102" s="20"/>
      <c r="M102" s="5"/>
    </row>
    <row r="103" spans="1:13" x14ac:dyDescent="0.25">
      <c r="F103" s="104"/>
      <c r="G103" s="20"/>
      <c r="H103" s="5"/>
      <c r="I103" s="104"/>
      <c r="J103" s="104"/>
      <c r="K103" s="20"/>
      <c r="L103" s="20"/>
      <c r="M103" s="5"/>
    </row>
    <row r="104" spans="1:13" x14ac:dyDescent="0.25">
      <c r="F104" s="104"/>
      <c r="G104" s="20"/>
      <c r="H104" s="5"/>
      <c r="I104" s="104"/>
      <c r="J104" s="104"/>
      <c r="K104" s="20"/>
      <c r="L104" s="20"/>
      <c r="M104" s="5"/>
    </row>
    <row r="105" spans="1:13" x14ac:dyDescent="0.25">
      <c r="F105" s="104"/>
      <c r="G105" s="20"/>
      <c r="H105" s="5"/>
      <c r="I105" s="104"/>
      <c r="J105" s="104"/>
      <c r="K105" s="20"/>
      <c r="L105" s="20"/>
      <c r="M105" s="5"/>
    </row>
    <row r="106" spans="1:13" x14ac:dyDescent="0.25">
      <c r="F106" s="104"/>
      <c r="G106" s="20"/>
      <c r="H106" s="5"/>
      <c r="I106" s="104"/>
      <c r="J106" s="104"/>
      <c r="K106" s="20"/>
      <c r="L106" s="20"/>
      <c r="M106" s="5"/>
    </row>
    <row r="107" spans="1:13" x14ac:dyDescent="0.25">
      <c r="F107" s="104"/>
      <c r="G107" s="20"/>
      <c r="H107" s="5"/>
      <c r="I107" s="104"/>
      <c r="J107" s="104"/>
      <c r="K107" s="20"/>
      <c r="L107" s="20"/>
      <c r="M107" s="5"/>
    </row>
    <row r="108" spans="1:13" x14ac:dyDescent="0.25">
      <c r="B108" s="46">
        <f>SUMIF(C5:C104,"&lt;&gt;",B5:B104)</f>
        <v>363354.82</v>
      </c>
      <c r="G108" s="46"/>
      <c r="H108" s="21"/>
      <c r="K108" s="46"/>
      <c r="L108" s="46"/>
      <c r="M108" s="21"/>
    </row>
    <row r="109" spans="1:13" x14ac:dyDescent="0.25">
      <c r="G109" s="54">
        <f>SUM(G5:G108)</f>
        <v>327718.38999999972</v>
      </c>
      <c r="H109" s="21"/>
      <c r="K109" s="54">
        <f>SUM(K5:K108)</f>
        <v>327718.38999999972</v>
      </c>
      <c r="L109" s="54">
        <f>SUM(L5:L108)</f>
        <v>7600.5199999999995</v>
      </c>
    </row>
    <row r="110" spans="1:13" x14ac:dyDescent="0.25">
      <c r="A110" s="56"/>
      <c r="G110" s="55" t="s">
        <v>42</v>
      </c>
      <c r="K110" s="55" t="s">
        <v>68</v>
      </c>
      <c r="L110" s="55" t="s">
        <v>69</v>
      </c>
    </row>
    <row r="111" spans="1:13" x14ac:dyDescent="0.25">
      <c r="A111" s="56"/>
    </row>
  </sheetData>
  <sortState ref="A71:Q131">
    <sortCondition ref="H71:H131"/>
    <sortCondition ref="M71:M131"/>
  </sortState>
  <conditionalFormatting sqref="I5">
    <cfRule type="cellIs" dxfId="0" priority="2" operator="notEqual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9"/>
  <sheetViews>
    <sheetView zoomScale="90" zoomScaleNormal="90" workbookViewId="0">
      <pane ySplit="1" topLeftCell="A2" activePane="bottomLeft" state="frozen"/>
      <selection activeCell="K1" sqref="K1"/>
      <selection pane="bottomLeft" activeCell="M2" sqref="M2:N2"/>
    </sheetView>
  </sheetViews>
  <sheetFormatPr defaultColWidth="9.140625" defaultRowHeight="15" x14ac:dyDescent="0.25"/>
  <cols>
    <col min="1" max="1" width="23" style="45" bestFit="1" customWidth="1"/>
    <col min="2" max="2" width="11.85546875" style="64" bestFit="1" customWidth="1"/>
    <col min="3" max="3" width="10.42578125" style="45" bestFit="1" customWidth="1"/>
    <col min="4" max="4" width="2.7109375" style="99" customWidth="1"/>
    <col min="5" max="5" width="17.140625" style="45" bestFit="1" customWidth="1"/>
    <col min="6" max="6" width="11.7109375" style="65" customWidth="1"/>
    <col min="7" max="7" width="11.5703125" style="45" bestFit="1" customWidth="1"/>
    <col min="8" max="8" width="2.7109375" style="99" customWidth="1"/>
    <col min="9" max="9" width="26.140625" style="68" bestFit="1" customWidth="1"/>
    <col min="10" max="10" width="14.7109375" style="65" bestFit="1" customWidth="1"/>
    <col min="11" max="11" width="11.5703125" style="32" bestFit="1" customWidth="1"/>
    <col min="12" max="12" width="2.7109375" style="99" customWidth="1"/>
    <col min="13" max="13" width="19.28515625" style="45" bestFit="1" customWidth="1"/>
    <col min="14" max="14" width="11.85546875" style="64" bestFit="1" customWidth="1"/>
    <col min="15" max="15" width="10.42578125" style="45" bestFit="1" customWidth="1"/>
    <col min="16" max="16" width="2.7109375" style="99" customWidth="1"/>
    <col min="17" max="17" width="21.28515625" style="45" bestFit="1" customWidth="1"/>
    <col min="18" max="18" width="11.85546875" style="64" bestFit="1" customWidth="1"/>
    <col min="19" max="19" width="10.42578125" style="45" bestFit="1" customWidth="1"/>
    <col min="20" max="20" width="2.7109375" style="99" customWidth="1"/>
    <col min="21" max="21" width="28.85546875" style="45" customWidth="1"/>
    <col min="22" max="22" width="8.7109375" style="65" bestFit="1" customWidth="1"/>
    <col min="23" max="23" width="9.42578125" style="45" bestFit="1" customWidth="1"/>
    <col min="24" max="24" width="2.7109375" style="99" customWidth="1"/>
    <col min="25" max="25" width="18.7109375" style="45" bestFit="1" customWidth="1"/>
    <col min="26" max="26" width="8.7109375" style="67" bestFit="1" customWidth="1"/>
    <col min="27" max="27" width="9.42578125" style="45" bestFit="1" customWidth="1"/>
    <col min="28" max="28" width="2.7109375" style="99" customWidth="1"/>
    <col min="29" max="29" width="34.5703125" style="45" bestFit="1" customWidth="1"/>
    <col min="30" max="30" width="10.7109375" style="67" bestFit="1" customWidth="1"/>
    <col min="31" max="31" width="10.42578125" style="45" bestFit="1" customWidth="1"/>
    <col min="32" max="32" width="2.7109375" style="99" customWidth="1"/>
    <col min="33" max="33" width="25.5703125" style="45" bestFit="1" customWidth="1"/>
    <col min="34" max="34" width="8.7109375" style="65" bestFit="1" customWidth="1"/>
    <col min="35" max="35" width="9.42578125" style="45" bestFit="1" customWidth="1"/>
    <col min="36" max="36" width="2.7109375" style="99" customWidth="1"/>
    <col min="37" max="37" width="40.7109375" style="45" bestFit="1" customWidth="1"/>
    <col min="38" max="38" width="11.85546875" style="65" bestFit="1" customWidth="1"/>
    <col min="39" max="39" width="10.42578125" style="45" bestFit="1" customWidth="1"/>
    <col min="40" max="40" width="2.7109375" style="99" customWidth="1"/>
    <col min="41" max="41" width="5" style="45" bestFit="1" customWidth="1"/>
    <col min="42" max="42" width="8.7109375" style="64" bestFit="1" customWidth="1"/>
    <col min="43" max="43" width="9.42578125" style="45" bestFit="1" customWidth="1"/>
    <col min="44" max="44" width="2.7109375" style="99" customWidth="1"/>
    <col min="45" max="45" width="28.85546875" style="45" customWidth="1"/>
    <col min="46" max="46" width="9.140625" style="67" bestFit="1" customWidth="1"/>
    <col min="47" max="47" width="11.5703125" style="45" bestFit="1" customWidth="1"/>
    <col min="48" max="48" width="2.7109375" style="99" customWidth="1"/>
    <col min="49" max="49" width="6.85546875" style="45" bestFit="1" customWidth="1"/>
    <col min="50" max="50" width="8.7109375" style="66" bestFit="1" customWidth="1"/>
    <col min="51" max="51" width="9.42578125" style="45" bestFit="1" customWidth="1"/>
    <col min="52" max="16384" width="9.140625" style="45"/>
  </cols>
  <sheetData>
    <row r="1" spans="1:51" s="34" customFormat="1" ht="45" x14ac:dyDescent="0.25">
      <c r="A1" s="57" t="s">
        <v>43</v>
      </c>
      <c r="B1" s="59" t="s">
        <v>51</v>
      </c>
      <c r="C1" s="34" t="s">
        <v>39</v>
      </c>
      <c r="D1" s="98"/>
      <c r="E1" s="34" t="s">
        <v>9</v>
      </c>
      <c r="F1" s="59" t="s">
        <v>51</v>
      </c>
      <c r="G1" s="34" t="s">
        <v>39</v>
      </c>
      <c r="H1" s="98"/>
      <c r="I1" s="34" t="s">
        <v>44</v>
      </c>
      <c r="J1" s="59" t="s">
        <v>51</v>
      </c>
      <c r="K1" s="60" t="s">
        <v>39</v>
      </c>
      <c r="L1" s="98"/>
      <c r="M1" s="34" t="s">
        <v>110</v>
      </c>
      <c r="N1" s="59" t="s">
        <v>51</v>
      </c>
      <c r="O1" s="34" t="s">
        <v>39</v>
      </c>
      <c r="P1" s="98"/>
      <c r="Q1" s="34" t="s">
        <v>77</v>
      </c>
      <c r="R1" s="59" t="s">
        <v>51</v>
      </c>
      <c r="S1" s="34" t="s">
        <v>39</v>
      </c>
      <c r="T1" s="98"/>
      <c r="U1" s="34" t="s">
        <v>115</v>
      </c>
      <c r="V1" s="59" t="s">
        <v>51</v>
      </c>
      <c r="W1" s="34" t="s">
        <v>45</v>
      </c>
      <c r="X1" s="98"/>
      <c r="Y1" s="34" t="s">
        <v>16</v>
      </c>
      <c r="Z1" s="59" t="s">
        <v>51</v>
      </c>
      <c r="AA1" s="34" t="s">
        <v>45</v>
      </c>
      <c r="AB1" s="98"/>
      <c r="AC1" s="34" t="s">
        <v>2</v>
      </c>
      <c r="AD1" s="59" t="s">
        <v>51</v>
      </c>
      <c r="AE1" s="34" t="s">
        <v>45</v>
      </c>
      <c r="AF1" s="98"/>
      <c r="AG1" s="34" t="s">
        <v>116</v>
      </c>
      <c r="AH1" s="59" t="s">
        <v>51</v>
      </c>
      <c r="AI1" s="34" t="s">
        <v>45</v>
      </c>
      <c r="AJ1" s="98"/>
      <c r="AK1" s="34" t="s">
        <v>111</v>
      </c>
      <c r="AL1" s="59" t="s">
        <v>51</v>
      </c>
      <c r="AM1" s="34" t="s">
        <v>45</v>
      </c>
      <c r="AN1" s="98"/>
      <c r="AO1" s="61" t="s">
        <v>46</v>
      </c>
      <c r="AP1" s="59" t="s">
        <v>51</v>
      </c>
      <c r="AQ1" s="34" t="s">
        <v>39</v>
      </c>
      <c r="AR1" s="98"/>
      <c r="AS1" s="62" t="s">
        <v>13</v>
      </c>
      <c r="AT1" s="59" t="s">
        <v>51</v>
      </c>
      <c r="AU1" s="34" t="s">
        <v>39</v>
      </c>
      <c r="AV1" s="98"/>
      <c r="AW1" s="62" t="s">
        <v>5</v>
      </c>
      <c r="AX1" s="59" t="s">
        <v>51</v>
      </c>
      <c r="AY1" s="34" t="s">
        <v>39</v>
      </c>
    </row>
    <row r="2" spans="1:51" ht="24.75" x14ac:dyDescent="0.25">
      <c r="C2" s="32"/>
      <c r="E2" s="36"/>
      <c r="G2" s="32"/>
      <c r="I2" s="36" t="s">
        <v>124</v>
      </c>
      <c r="J2" s="150">
        <v>50000</v>
      </c>
      <c r="K2" s="32">
        <v>44953</v>
      </c>
      <c r="L2" s="101"/>
      <c r="M2" s="36"/>
      <c r="O2" s="32"/>
      <c r="P2" s="101"/>
      <c r="S2" s="32"/>
      <c r="T2" s="101"/>
      <c r="U2" s="159" t="s">
        <v>138</v>
      </c>
      <c r="V2" s="161">
        <v>34.99</v>
      </c>
      <c r="W2" s="32">
        <v>44929</v>
      </c>
      <c r="X2" s="101"/>
      <c r="Y2" s="32"/>
      <c r="AA2" s="32"/>
      <c r="AB2" s="101"/>
      <c r="AC2" s="159" t="s">
        <v>139</v>
      </c>
      <c r="AD2" s="160">
        <v>16.989999999999998</v>
      </c>
      <c r="AE2" s="32">
        <v>44960</v>
      </c>
      <c r="AG2" s="32"/>
      <c r="AI2" s="32"/>
      <c r="AJ2" s="101"/>
      <c r="AK2" s="32"/>
      <c r="AM2" s="32"/>
      <c r="AN2" s="101"/>
      <c r="AS2" s="159" t="s">
        <v>136</v>
      </c>
      <c r="AT2" s="160">
        <v>70.23</v>
      </c>
      <c r="AU2" s="32">
        <v>44929</v>
      </c>
    </row>
    <row r="3" spans="1:51" ht="25.5" x14ac:dyDescent="0.3">
      <c r="C3" s="32"/>
      <c r="G3" s="32"/>
      <c r="I3" s="36" t="s">
        <v>132</v>
      </c>
      <c r="J3" s="150">
        <v>90000</v>
      </c>
      <c r="K3" s="32">
        <v>44953</v>
      </c>
      <c r="L3" s="101"/>
      <c r="P3" s="101"/>
      <c r="T3" s="101"/>
      <c r="U3" s="32"/>
      <c r="W3" s="32"/>
      <c r="X3" s="101"/>
      <c r="Y3" s="32"/>
      <c r="AA3" s="32"/>
      <c r="AB3" s="101"/>
      <c r="AC3" s="145"/>
      <c r="AE3" s="32"/>
      <c r="AG3" s="32"/>
      <c r="AI3" s="32"/>
      <c r="AJ3" s="101"/>
      <c r="AK3" s="32"/>
      <c r="AM3" s="32"/>
      <c r="AN3" s="101"/>
      <c r="AS3" s="159" t="s">
        <v>137</v>
      </c>
      <c r="AT3" s="160">
        <v>98.99</v>
      </c>
      <c r="AU3" s="32">
        <v>44929</v>
      </c>
    </row>
    <row r="4" spans="1:51" ht="24.75" x14ac:dyDescent="0.25">
      <c r="G4" s="32"/>
      <c r="I4" s="36" t="s">
        <v>129</v>
      </c>
      <c r="J4" s="150">
        <v>100000</v>
      </c>
      <c r="K4" s="32">
        <v>44953</v>
      </c>
      <c r="L4" s="101"/>
      <c r="P4" s="101"/>
      <c r="T4" s="101"/>
      <c r="U4" s="32"/>
      <c r="W4" s="32"/>
      <c r="X4" s="101"/>
      <c r="Y4" s="32"/>
      <c r="AA4" s="32"/>
      <c r="AB4" s="101"/>
      <c r="AG4" s="32"/>
      <c r="AI4" s="32"/>
      <c r="AJ4" s="101"/>
      <c r="AK4" s="32"/>
      <c r="AM4" s="32"/>
      <c r="AN4" s="101"/>
      <c r="AS4" s="159" t="s">
        <v>137</v>
      </c>
      <c r="AT4" s="160">
        <v>91.4</v>
      </c>
      <c r="AU4" s="32">
        <v>44960</v>
      </c>
    </row>
    <row r="5" spans="1:51" x14ac:dyDescent="0.25">
      <c r="G5" s="32"/>
      <c r="I5" s="36" t="s">
        <v>130</v>
      </c>
      <c r="J5" s="150">
        <v>115000</v>
      </c>
      <c r="K5" s="32">
        <v>44953</v>
      </c>
      <c r="L5" s="101"/>
      <c r="P5" s="101"/>
      <c r="T5" s="101"/>
      <c r="U5" s="32"/>
      <c r="W5" s="32"/>
      <c r="X5" s="101"/>
      <c r="Y5" s="32"/>
      <c r="AA5" s="32"/>
      <c r="AB5" s="101"/>
      <c r="AG5" s="32"/>
      <c r="AI5" s="32"/>
      <c r="AJ5" s="101"/>
      <c r="AK5" s="32"/>
      <c r="AM5" s="32"/>
      <c r="AN5" s="101"/>
      <c r="AU5" s="32"/>
    </row>
    <row r="6" spans="1:51" x14ac:dyDescent="0.25">
      <c r="I6" s="36" t="s">
        <v>131</v>
      </c>
      <c r="J6" s="150">
        <v>157500</v>
      </c>
      <c r="K6" s="32">
        <v>44953</v>
      </c>
      <c r="L6" s="101"/>
      <c r="P6" s="101"/>
      <c r="T6" s="101"/>
      <c r="U6" s="32"/>
      <c r="W6" s="32"/>
      <c r="X6" s="101"/>
      <c r="Y6" s="32"/>
      <c r="AA6" s="32"/>
      <c r="AB6" s="101"/>
      <c r="AG6" s="32"/>
      <c r="AI6" s="32"/>
      <c r="AJ6" s="101"/>
      <c r="AK6" s="32"/>
      <c r="AM6" s="32"/>
      <c r="AN6" s="101"/>
      <c r="AU6" s="32"/>
    </row>
    <row r="7" spans="1:51" x14ac:dyDescent="0.25">
      <c r="I7" s="94" t="s">
        <v>133</v>
      </c>
      <c r="J7" s="152">
        <v>756</v>
      </c>
      <c r="K7" s="32">
        <v>44953</v>
      </c>
      <c r="L7" s="101"/>
      <c r="P7" s="101"/>
      <c r="T7" s="101"/>
      <c r="U7" s="32"/>
      <c r="W7" s="32"/>
      <c r="X7" s="101"/>
      <c r="Y7" s="32"/>
      <c r="AA7" s="32"/>
      <c r="AB7" s="101"/>
      <c r="AG7" s="32"/>
      <c r="AI7" s="32"/>
      <c r="AJ7" s="101"/>
      <c r="AK7" s="32"/>
      <c r="AM7" s="32"/>
      <c r="AN7" s="101"/>
      <c r="AU7" s="32"/>
    </row>
    <row r="8" spans="1:51" x14ac:dyDescent="0.25">
      <c r="I8" s="94"/>
      <c r="J8" s="95"/>
      <c r="L8" s="101"/>
      <c r="P8" s="101"/>
      <c r="T8" s="101"/>
      <c r="U8" s="32"/>
      <c r="W8" s="32"/>
      <c r="X8" s="101"/>
      <c r="Y8" s="32"/>
      <c r="AA8" s="32"/>
      <c r="AB8" s="101"/>
      <c r="AG8" s="32"/>
      <c r="AI8" s="32"/>
      <c r="AJ8" s="101"/>
      <c r="AK8" s="32"/>
      <c r="AM8" s="32"/>
      <c r="AN8" s="101"/>
    </row>
    <row r="9" spans="1:51" x14ac:dyDescent="0.25">
      <c r="I9" s="94"/>
      <c r="J9" s="46"/>
      <c r="L9" s="101"/>
      <c r="P9" s="101"/>
      <c r="T9" s="101"/>
      <c r="U9" s="32"/>
      <c r="W9" s="32"/>
      <c r="X9" s="101"/>
      <c r="Y9" s="32"/>
      <c r="AA9" s="32"/>
      <c r="AB9" s="101"/>
      <c r="AG9" s="32"/>
      <c r="AI9" s="32"/>
      <c r="AJ9" s="101"/>
      <c r="AK9" s="32"/>
      <c r="AM9" s="32"/>
      <c r="AN9" s="101"/>
    </row>
    <row r="10" spans="1:51" x14ac:dyDescent="0.25">
      <c r="I10" s="36"/>
      <c r="J10" s="46"/>
      <c r="L10" s="101"/>
      <c r="P10" s="101"/>
      <c r="T10" s="101"/>
      <c r="U10" s="32"/>
      <c r="W10" s="32"/>
      <c r="X10" s="101"/>
      <c r="Y10" s="32"/>
      <c r="AA10" s="32"/>
      <c r="AB10" s="101"/>
      <c r="AG10" s="32"/>
      <c r="AI10" s="32"/>
      <c r="AJ10" s="101"/>
      <c r="AK10" s="32"/>
      <c r="AM10" s="32"/>
      <c r="AN10" s="101"/>
    </row>
    <row r="11" spans="1:51" x14ac:dyDescent="0.25">
      <c r="I11" s="45"/>
      <c r="J11" s="46"/>
      <c r="L11" s="101"/>
      <c r="P11" s="101"/>
      <c r="T11" s="101"/>
      <c r="U11" s="32"/>
      <c r="W11" s="32"/>
      <c r="X11" s="101"/>
      <c r="Y11" s="32"/>
      <c r="AA11" s="32"/>
      <c r="AB11" s="101"/>
      <c r="AG11" s="32"/>
      <c r="AI11" s="32"/>
      <c r="AJ11" s="101"/>
      <c r="AK11" s="32"/>
      <c r="AM11" s="32"/>
      <c r="AN11" s="101"/>
    </row>
    <row r="12" spans="1:51" x14ac:dyDescent="0.25">
      <c r="I12" s="94"/>
      <c r="J12" s="95"/>
      <c r="L12" s="101"/>
      <c r="P12" s="101"/>
      <c r="T12" s="101"/>
      <c r="U12" s="32"/>
      <c r="W12" s="32"/>
      <c r="X12" s="101"/>
      <c r="Y12" s="32"/>
      <c r="AA12" s="32"/>
      <c r="AB12" s="101"/>
      <c r="AG12" s="32"/>
      <c r="AI12" s="32"/>
      <c r="AJ12" s="101"/>
      <c r="AK12" s="32"/>
      <c r="AM12" s="32"/>
      <c r="AN12" s="101"/>
    </row>
    <row r="13" spans="1:51" x14ac:dyDescent="0.25">
      <c r="I13" s="94"/>
      <c r="J13" s="95"/>
      <c r="L13" s="101"/>
      <c r="P13" s="101"/>
      <c r="T13" s="101"/>
      <c r="U13" s="32"/>
      <c r="W13" s="32"/>
      <c r="X13" s="101"/>
      <c r="Y13" s="32"/>
      <c r="AA13" s="32"/>
      <c r="AB13" s="101"/>
      <c r="AG13" s="32"/>
      <c r="AI13" s="32"/>
      <c r="AJ13" s="101"/>
      <c r="AK13" s="32"/>
      <c r="AM13" s="32"/>
      <c r="AN13" s="101"/>
    </row>
    <row r="14" spans="1:51" x14ac:dyDescent="0.25">
      <c r="I14" s="94"/>
      <c r="L14" s="101"/>
      <c r="P14" s="101"/>
      <c r="T14" s="101"/>
      <c r="U14" s="32"/>
      <c r="W14" s="32"/>
      <c r="X14" s="101"/>
      <c r="Y14" s="32"/>
      <c r="AA14" s="32"/>
      <c r="AB14" s="101"/>
      <c r="AG14" s="32"/>
      <c r="AI14" s="32"/>
      <c r="AJ14" s="101"/>
      <c r="AK14" s="32"/>
      <c r="AM14" s="32"/>
      <c r="AN14" s="101"/>
    </row>
    <row r="15" spans="1:51" x14ac:dyDescent="0.25">
      <c r="I15" s="45"/>
      <c r="J15" s="46"/>
      <c r="L15" s="101"/>
      <c r="P15" s="101"/>
      <c r="T15" s="101"/>
      <c r="U15" s="32"/>
      <c r="W15" s="32"/>
      <c r="X15" s="101"/>
      <c r="Y15" s="32"/>
      <c r="AA15" s="32"/>
      <c r="AB15" s="101"/>
      <c r="AG15" s="32"/>
      <c r="AI15" s="32"/>
      <c r="AJ15" s="101"/>
      <c r="AK15" s="32"/>
      <c r="AM15" s="32"/>
      <c r="AN15" s="101"/>
    </row>
    <row r="16" spans="1:51" x14ac:dyDescent="0.25">
      <c r="I16" s="45"/>
      <c r="J16" s="95"/>
      <c r="L16" s="101"/>
      <c r="P16" s="101"/>
      <c r="T16" s="101"/>
      <c r="U16" s="32"/>
      <c r="W16" s="32"/>
      <c r="X16" s="101"/>
      <c r="Y16" s="32"/>
      <c r="AA16" s="32"/>
      <c r="AB16" s="101"/>
      <c r="AG16" s="32"/>
      <c r="AI16" s="32"/>
      <c r="AJ16" s="101"/>
      <c r="AK16" s="32"/>
      <c r="AM16" s="32"/>
      <c r="AN16" s="101"/>
    </row>
    <row r="17" spans="9:40" x14ac:dyDescent="0.25">
      <c r="I17" s="36"/>
      <c r="J17" s="95"/>
      <c r="L17" s="101"/>
      <c r="P17" s="101"/>
      <c r="T17" s="101"/>
      <c r="U17" s="32"/>
      <c r="W17" s="32"/>
      <c r="X17" s="101"/>
      <c r="Y17" s="32"/>
      <c r="AA17" s="32"/>
      <c r="AB17" s="101"/>
      <c r="AG17" s="32"/>
      <c r="AI17" s="32"/>
      <c r="AJ17" s="101"/>
      <c r="AK17" s="32"/>
      <c r="AM17" s="32"/>
      <c r="AN17" s="101"/>
    </row>
    <row r="18" spans="9:40" x14ac:dyDescent="0.25">
      <c r="I18" s="45"/>
      <c r="J18" s="95"/>
      <c r="L18" s="101"/>
      <c r="P18" s="101"/>
      <c r="T18" s="101"/>
      <c r="U18" s="32"/>
      <c r="W18" s="32"/>
      <c r="X18" s="101"/>
      <c r="Y18" s="32"/>
      <c r="AA18" s="32"/>
      <c r="AB18" s="101"/>
      <c r="AG18" s="32"/>
      <c r="AI18" s="32"/>
      <c r="AJ18" s="101"/>
      <c r="AK18" s="32"/>
      <c r="AM18" s="32"/>
      <c r="AN18" s="101"/>
    </row>
    <row r="19" spans="9:40" x14ac:dyDescent="0.25">
      <c r="I19" s="45"/>
      <c r="J19" s="95"/>
      <c r="L19" s="101"/>
      <c r="P19" s="101"/>
      <c r="T19" s="101"/>
      <c r="U19" s="32"/>
      <c r="W19" s="32"/>
      <c r="X19" s="101"/>
      <c r="Y19" s="32"/>
      <c r="AA19" s="32"/>
      <c r="AB19" s="101"/>
      <c r="AG19" s="32"/>
      <c r="AI19" s="32"/>
      <c r="AJ19" s="101"/>
      <c r="AK19" s="32"/>
      <c r="AM19" s="32"/>
      <c r="AN19" s="101"/>
    </row>
    <row r="20" spans="9:40" x14ac:dyDescent="0.25">
      <c r="I20" s="45"/>
      <c r="J20" s="95"/>
      <c r="L20" s="101"/>
      <c r="P20" s="101"/>
      <c r="T20" s="101"/>
      <c r="U20" s="32"/>
      <c r="W20" s="32"/>
      <c r="X20" s="101"/>
      <c r="Y20" s="32"/>
      <c r="AA20" s="32"/>
      <c r="AB20" s="101"/>
      <c r="AG20" s="32"/>
      <c r="AI20" s="32"/>
      <c r="AJ20" s="101"/>
      <c r="AK20" s="32"/>
      <c r="AM20" s="32"/>
      <c r="AN20" s="101"/>
    </row>
    <row r="21" spans="9:40" x14ac:dyDescent="0.25">
      <c r="I21" s="45"/>
      <c r="J21" s="95"/>
      <c r="L21" s="101"/>
      <c r="P21" s="101"/>
      <c r="T21" s="101"/>
      <c r="U21" s="32"/>
      <c r="W21" s="32"/>
      <c r="X21" s="101"/>
      <c r="Y21" s="32"/>
      <c r="AA21" s="32"/>
      <c r="AB21" s="101"/>
      <c r="AG21" s="32"/>
      <c r="AI21" s="32"/>
      <c r="AJ21" s="101"/>
      <c r="AK21" s="32"/>
      <c r="AM21" s="32"/>
      <c r="AN21" s="101"/>
    </row>
    <row r="22" spans="9:40" x14ac:dyDescent="0.25">
      <c r="I22" s="45"/>
      <c r="J22" s="95"/>
      <c r="L22" s="101"/>
      <c r="P22" s="101"/>
      <c r="T22" s="101"/>
      <c r="U22" s="32"/>
      <c r="W22" s="32"/>
      <c r="X22" s="101"/>
      <c r="Y22" s="32"/>
      <c r="AA22" s="32"/>
      <c r="AB22" s="101"/>
      <c r="AG22" s="32"/>
      <c r="AI22" s="32"/>
      <c r="AJ22" s="101"/>
      <c r="AK22" s="32"/>
      <c r="AM22" s="32"/>
      <c r="AN22" s="101"/>
    </row>
    <row r="23" spans="9:40" x14ac:dyDescent="0.25">
      <c r="I23" s="45"/>
      <c r="J23" s="95"/>
      <c r="L23" s="101"/>
      <c r="P23" s="101"/>
      <c r="T23" s="101"/>
      <c r="U23" s="32"/>
      <c r="W23" s="32"/>
      <c r="X23" s="101"/>
      <c r="Y23" s="32"/>
      <c r="AA23" s="32"/>
      <c r="AB23" s="101"/>
      <c r="AG23" s="32"/>
      <c r="AI23" s="32"/>
      <c r="AJ23" s="101"/>
      <c r="AK23" s="32"/>
      <c r="AM23" s="32"/>
      <c r="AN23" s="101"/>
    </row>
    <row r="24" spans="9:40" x14ac:dyDescent="0.25">
      <c r="I24" s="45"/>
      <c r="J24" s="95"/>
      <c r="L24" s="101"/>
      <c r="P24" s="101"/>
      <c r="T24" s="101"/>
      <c r="U24" s="32"/>
      <c r="W24" s="32"/>
      <c r="X24" s="101"/>
      <c r="Y24" s="32"/>
      <c r="AA24" s="32"/>
      <c r="AB24" s="101"/>
      <c r="AG24" s="32"/>
      <c r="AI24" s="32"/>
      <c r="AJ24" s="101"/>
      <c r="AK24" s="32"/>
      <c r="AM24" s="32"/>
      <c r="AN24" s="101"/>
    </row>
    <row r="25" spans="9:40" x14ac:dyDescent="0.25">
      <c r="I25" s="36"/>
      <c r="J25" s="46"/>
      <c r="L25" s="101"/>
      <c r="P25" s="101"/>
      <c r="T25" s="101"/>
      <c r="U25" s="32"/>
      <c r="W25" s="32"/>
      <c r="X25" s="101"/>
      <c r="Y25" s="32"/>
      <c r="AA25" s="32"/>
      <c r="AB25" s="101"/>
      <c r="AG25" s="32"/>
      <c r="AI25" s="32"/>
      <c r="AJ25" s="101"/>
      <c r="AK25" s="32"/>
      <c r="AM25" s="32"/>
      <c r="AN25" s="101"/>
    </row>
    <row r="26" spans="9:40" x14ac:dyDescent="0.25">
      <c r="I26" s="36"/>
      <c r="J26" s="46"/>
      <c r="L26" s="101"/>
      <c r="P26" s="101"/>
      <c r="T26" s="101"/>
      <c r="U26" s="32"/>
      <c r="W26" s="32"/>
      <c r="X26" s="101"/>
      <c r="Y26" s="32"/>
      <c r="AA26" s="32"/>
      <c r="AB26" s="101"/>
      <c r="AG26" s="32"/>
      <c r="AI26" s="32"/>
      <c r="AJ26" s="101"/>
      <c r="AK26" s="32"/>
      <c r="AM26" s="32"/>
      <c r="AN26" s="101"/>
    </row>
    <row r="27" spans="9:40" x14ac:dyDescent="0.25">
      <c r="I27" s="36"/>
      <c r="J27" s="46"/>
      <c r="L27" s="101"/>
      <c r="P27" s="101"/>
      <c r="T27" s="101"/>
      <c r="U27" s="32"/>
      <c r="W27" s="32"/>
      <c r="X27" s="101"/>
      <c r="Y27" s="32"/>
      <c r="AA27" s="32"/>
      <c r="AB27" s="101"/>
      <c r="AG27" s="32"/>
      <c r="AI27" s="32"/>
      <c r="AJ27" s="101"/>
      <c r="AK27" s="32"/>
      <c r="AM27" s="32"/>
      <c r="AN27" s="101"/>
    </row>
    <row r="28" spans="9:40" x14ac:dyDescent="0.25">
      <c r="I28" s="36"/>
      <c r="J28" s="46"/>
      <c r="L28" s="101"/>
      <c r="P28" s="101"/>
      <c r="T28" s="101"/>
      <c r="U28" s="32"/>
      <c r="W28" s="32"/>
      <c r="X28" s="101"/>
      <c r="Y28" s="32"/>
      <c r="AA28" s="32"/>
      <c r="AB28" s="101"/>
      <c r="AG28" s="32"/>
      <c r="AI28" s="32"/>
      <c r="AJ28" s="101"/>
      <c r="AK28" s="32"/>
      <c r="AM28" s="32"/>
      <c r="AN28" s="101"/>
    </row>
    <row r="29" spans="9:40" x14ac:dyDescent="0.25">
      <c r="I29" s="36"/>
      <c r="J29" s="46"/>
      <c r="L29" s="101"/>
      <c r="P29" s="101"/>
      <c r="T29" s="101"/>
      <c r="U29" s="32"/>
      <c r="W29" s="32"/>
      <c r="X29" s="101"/>
      <c r="Y29" s="32"/>
      <c r="AA29" s="32"/>
      <c r="AB29" s="101"/>
      <c r="AG29" s="32"/>
      <c r="AI29" s="32"/>
      <c r="AJ29" s="101"/>
      <c r="AK29" s="32"/>
      <c r="AM29" s="32"/>
      <c r="AN29" s="101"/>
    </row>
    <row r="30" spans="9:40" x14ac:dyDescent="0.25">
      <c r="L30" s="101"/>
      <c r="P30" s="101"/>
      <c r="T30" s="101"/>
      <c r="U30" s="32"/>
      <c r="W30" s="32"/>
      <c r="X30" s="101"/>
      <c r="Y30" s="32"/>
      <c r="AA30" s="32"/>
      <c r="AB30" s="101"/>
      <c r="AG30" s="32"/>
      <c r="AI30" s="32"/>
      <c r="AJ30" s="101"/>
      <c r="AK30" s="32"/>
      <c r="AM30" s="32"/>
      <c r="AN30" s="101"/>
    </row>
    <row r="31" spans="9:40" x14ac:dyDescent="0.25">
      <c r="I31" s="36"/>
      <c r="L31" s="101"/>
      <c r="P31" s="101"/>
      <c r="T31" s="101"/>
      <c r="U31" s="32"/>
      <c r="W31" s="32"/>
      <c r="X31" s="101"/>
      <c r="Y31" s="32"/>
      <c r="AA31" s="32"/>
      <c r="AB31" s="101"/>
      <c r="AG31" s="32"/>
      <c r="AI31" s="32"/>
      <c r="AJ31" s="101"/>
      <c r="AK31" s="32"/>
      <c r="AM31" s="32"/>
      <c r="AN31" s="101"/>
    </row>
    <row r="32" spans="9:40" x14ac:dyDescent="0.25">
      <c r="I32" s="36"/>
      <c r="L32" s="101"/>
      <c r="P32" s="101"/>
      <c r="T32" s="101"/>
      <c r="U32" s="32"/>
      <c r="W32" s="32"/>
      <c r="X32" s="101"/>
      <c r="Y32" s="32"/>
      <c r="AA32" s="32"/>
      <c r="AB32" s="101"/>
      <c r="AG32" s="32"/>
      <c r="AI32" s="32"/>
      <c r="AJ32" s="101"/>
      <c r="AK32" s="32"/>
      <c r="AM32" s="32"/>
      <c r="AN32" s="101"/>
    </row>
    <row r="33" spans="2:51" x14ac:dyDescent="0.25">
      <c r="I33" s="36"/>
      <c r="J33" s="46"/>
      <c r="L33" s="101"/>
      <c r="P33" s="101"/>
      <c r="T33" s="101"/>
      <c r="U33" s="32"/>
      <c r="W33" s="32"/>
      <c r="X33" s="101"/>
      <c r="Y33" s="32"/>
      <c r="AA33" s="32"/>
      <c r="AB33" s="101"/>
      <c r="AG33" s="32"/>
      <c r="AI33" s="32"/>
      <c r="AJ33" s="101"/>
      <c r="AK33" s="32"/>
      <c r="AM33" s="32"/>
      <c r="AN33" s="101"/>
    </row>
    <row r="34" spans="2:51" x14ac:dyDescent="0.25">
      <c r="I34" s="36"/>
      <c r="J34" s="46"/>
      <c r="L34" s="101"/>
      <c r="P34" s="101"/>
      <c r="T34" s="101"/>
      <c r="U34" s="32"/>
      <c r="W34" s="32"/>
      <c r="X34" s="101"/>
      <c r="Y34" s="32"/>
      <c r="AA34" s="32"/>
      <c r="AB34" s="101"/>
      <c r="AG34" s="32"/>
      <c r="AI34" s="32"/>
      <c r="AJ34" s="101"/>
      <c r="AK34" s="32"/>
      <c r="AM34" s="32"/>
      <c r="AN34" s="101"/>
    </row>
    <row r="35" spans="2:51" x14ac:dyDescent="0.25">
      <c r="I35" s="36"/>
      <c r="J35" s="46"/>
      <c r="L35" s="101"/>
      <c r="P35" s="101"/>
      <c r="T35" s="101"/>
      <c r="U35" s="32"/>
      <c r="W35" s="32"/>
      <c r="X35" s="101"/>
      <c r="Y35" s="32"/>
      <c r="AA35" s="32"/>
      <c r="AB35" s="101"/>
      <c r="AG35" s="32"/>
      <c r="AI35" s="32"/>
      <c r="AJ35" s="101"/>
      <c r="AK35" s="32"/>
      <c r="AM35" s="32"/>
      <c r="AN35" s="101"/>
    </row>
    <row r="36" spans="2:51" x14ac:dyDescent="0.25">
      <c r="I36" s="36"/>
      <c r="J36" s="46"/>
      <c r="L36" s="101"/>
      <c r="P36" s="101"/>
      <c r="T36" s="101"/>
      <c r="U36" s="32"/>
      <c r="W36" s="32"/>
      <c r="X36" s="101"/>
      <c r="Y36" s="32"/>
      <c r="AA36" s="32"/>
      <c r="AB36" s="101"/>
      <c r="AG36" s="32"/>
      <c r="AI36" s="32"/>
      <c r="AJ36" s="101"/>
      <c r="AK36" s="32"/>
      <c r="AM36" s="32"/>
      <c r="AN36" s="101"/>
    </row>
    <row r="37" spans="2:51" x14ac:dyDescent="0.25">
      <c r="I37" s="36"/>
      <c r="J37" s="46"/>
      <c r="L37" s="101"/>
      <c r="P37" s="101"/>
      <c r="T37" s="101"/>
      <c r="U37" s="32"/>
      <c r="W37" s="32"/>
      <c r="X37" s="101"/>
      <c r="Y37" s="32"/>
      <c r="AA37" s="32"/>
      <c r="AB37" s="101"/>
      <c r="AG37" s="32"/>
      <c r="AI37" s="32"/>
      <c r="AJ37" s="101"/>
      <c r="AK37" s="32"/>
      <c r="AM37" s="32"/>
      <c r="AN37" s="101"/>
    </row>
    <row r="38" spans="2:51" x14ac:dyDescent="0.25">
      <c r="I38" s="36"/>
      <c r="J38" s="46"/>
      <c r="L38" s="101"/>
      <c r="P38" s="101"/>
      <c r="T38" s="101"/>
      <c r="U38" s="32"/>
      <c r="W38" s="32"/>
      <c r="X38" s="101"/>
      <c r="Y38" s="32"/>
      <c r="AA38" s="32"/>
      <c r="AB38" s="101"/>
      <c r="AG38" s="32"/>
      <c r="AI38" s="32"/>
      <c r="AJ38" s="101"/>
      <c r="AK38" s="32"/>
      <c r="AM38" s="32"/>
      <c r="AN38" s="101"/>
    </row>
    <row r="39" spans="2:51" x14ac:dyDescent="0.25">
      <c r="I39" s="36"/>
      <c r="J39" s="46"/>
      <c r="L39" s="101"/>
      <c r="P39" s="101"/>
      <c r="T39" s="101"/>
      <c r="U39" s="32"/>
      <c r="W39" s="32"/>
      <c r="X39" s="101"/>
      <c r="Y39" s="32"/>
      <c r="AA39" s="32"/>
      <c r="AB39" s="101"/>
      <c r="AG39" s="32"/>
      <c r="AI39" s="32"/>
      <c r="AJ39" s="101"/>
      <c r="AK39" s="32"/>
      <c r="AM39" s="32"/>
      <c r="AN39" s="101"/>
    </row>
    <row r="40" spans="2:51" x14ac:dyDescent="0.25">
      <c r="I40" s="36"/>
      <c r="J40" s="46"/>
      <c r="L40" s="101"/>
      <c r="P40" s="101"/>
      <c r="T40" s="101"/>
      <c r="U40" s="32"/>
      <c r="W40" s="32"/>
      <c r="X40" s="101"/>
      <c r="Y40" s="32"/>
      <c r="AA40" s="32"/>
      <c r="AB40" s="101"/>
      <c r="AG40" s="32"/>
      <c r="AI40" s="32"/>
      <c r="AJ40" s="101"/>
      <c r="AK40" s="32"/>
      <c r="AM40" s="32"/>
      <c r="AN40" s="101"/>
    </row>
    <row r="41" spans="2:51" x14ac:dyDescent="0.25">
      <c r="I41" s="36"/>
      <c r="J41" s="46"/>
      <c r="L41" s="101"/>
      <c r="P41" s="101"/>
      <c r="T41" s="101"/>
      <c r="U41" s="32"/>
      <c r="W41" s="32"/>
      <c r="X41" s="101"/>
      <c r="Y41" s="32"/>
      <c r="AA41" s="32"/>
      <c r="AB41" s="101"/>
      <c r="AG41" s="32"/>
      <c r="AI41" s="32"/>
      <c r="AJ41" s="101"/>
      <c r="AK41" s="32"/>
      <c r="AM41" s="32"/>
      <c r="AN41" s="101"/>
    </row>
    <row r="42" spans="2:51" x14ac:dyDescent="0.25">
      <c r="I42" s="94"/>
      <c r="J42" s="95"/>
      <c r="L42" s="101"/>
      <c r="P42" s="101"/>
      <c r="T42" s="101"/>
      <c r="U42" s="32"/>
      <c r="W42" s="32"/>
      <c r="X42" s="101"/>
      <c r="Y42" s="32"/>
      <c r="AA42" s="32"/>
      <c r="AB42" s="101"/>
      <c r="AG42" s="32"/>
      <c r="AI42" s="32"/>
      <c r="AJ42" s="101"/>
      <c r="AK42" s="32"/>
      <c r="AM42" s="32"/>
      <c r="AN42" s="101"/>
    </row>
    <row r="43" spans="2:51" x14ac:dyDescent="0.25">
      <c r="I43" s="94"/>
      <c r="J43" s="95"/>
      <c r="L43" s="101"/>
      <c r="P43" s="101"/>
      <c r="T43" s="101"/>
      <c r="U43" s="32"/>
      <c r="W43" s="32"/>
      <c r="X43" s="101"/>
      <c r="Y43" s="32"/>
      <c r="AA43" s="32"/>
      <c r="AB43" s="101"/>
      <c r="AG43" s="32"/>
      <c r="AI43" s="32"/>
      <c r="AJ43" s="101"/>
      <c r="AK43" s="32"/>
      <c r="AM43" s="32"/>
      <c r="AN43" s="101"/>
    </row>
    <row r="44" spans="2:51" s="65" customFormat="1" x14ac:dyDescent="0.25">
      <c r="B44" s="64">
        <f>SUM(B2:B43)</f>
        <v>0</v>
      </c>
      <c r="D44" s="100"/>
      <c r="F44" s="63">
        <f>SUM(F2:F43)</f>
        <v>0</v>
      </c>
      <c r="H44" s="100"/>
      <c r="I44" s="68"/>
      <c r="J44" s="65">
        <f>SUM(J2:J43)</f>
        <v>513256</v>
      </c>
      <c r="K44" s="32"/>
      <c r="L44" s="100"/>
      <c r="N44" s="64">
        <f>SUM(N2:N43)</f>
        <v>0</v>
      </c>
      <c r="P44" s="100"/>
      <c r="R44" s="64">
        <f>SUM(R2:R43)</f>
        <v>0</v>
      </c>
      <c r="T44" s="100"/>
      <c r="V44" s="63">
        <f>SUM(V2:V43)</f>
        <v>34.99</v>
      </c>
      <c r="X44" s="100"/>
      <c r="Z44" s="70">
        <f>SUM(Z2:Z43)</f>
        <v>0</v>
      </c>
      <c r="AB44" s="100"/>
      <c r="AC44" s="69" t="s">
        <v>47</v>
      </c>
      <c r="AD44" s="67">
        <f>SUM(AD2:AD43)</f>
        <v>16.989999999999998</v>
      </c>
      <c r="AF44" s="100"/>
      <c r="AG44" s="32"/>
      <c r="AH44" s="65">
        <f>SUM(AH2:AH43)</f>
        <v>0</v>
      </c>
      <c r="AI44" s="32"/>
      <c r="AJ44" s="100"/>
      <c r="AK44" s="32"/>
      <c r="AL44" s="65">
        <f>SUM(AL2:AL43)</f>
        <v>0</v>
      </c>
      <c r="AM44" s="32"/>
      <c r="AN44" s="100"/>
      <c r="AP44" s="64">
        <f>SUM(AP2:AP43)</f>
        <v>0</v>
      </c>
      <c r="AR44" s="100"/>
      <c r="AT44" s="67">
        <f>SUM(AT2:AT43)</f>
        <v>260.62</v>
      </c>
      <c r="AV44" s="100"/>
      <c r="AW44" s="45"/>
      <c r="AX44" s="66">
        <f>SUM(AX2:AX43)</f>
        <v>0</v>
      </c>
      <c r="AY44" s="45"/>
    </row>
    <row r="45" spans="2:51" x14ac:dyDescent="0.25">
      <c r="L45" s="101"/>
      <c r="P45" s="101"/>
      <c r="T45" s="101"/>
      <c r="U45" s="32"/>
      <c r="W45" s="32"/>
      <c r="X45" s="101"/>
      <c r="Y45" s="32"/>
      <c r="AA45" s="32"/>
      <c r="AB45" s="101"/>
      <c r="AG45" s="65"/>
      <c r="AI45" s="65"/>
      <c r="AJ45" s="101"/>
      <c r="AK45" s="65"/>
      <c r="AM45" s="65"/>
      <c r="AN45" s="101"/>
    </row>
    <row r="46" spans="2:51" x14ac:dyDescent="0.25">
      <c r="L46" s="101"/>
      <c r="P46" s="101"/>
      <c r="T46" s="101"/>
      <c r="U46" s="32"/>
      <c r="W46" s="32"/>
      <c r="X46" s="101"/>
      <c r="Y46" s="32"/>
      <c r="AA46" s="32"/>
      <c r="AB46" s="101"/>
      <c r="AG46" s="32"/>
      <c r="AI46" s="32"/>
      <c r="AJ46" s="101"/>
      <c r="AK46" s="32"/>
      <c r="AM46" s="32"/>
      <c r="AN46" s="101"/>
    </row>
    <row r="47" spans="2:51" x14ac:dyDescent="0.25">
      <c r="I47" s="45"/>
      <c r="J47" s="45"/>
      <c r="L47" s="101"/>
      <c r="P47" s="101"/>
      <c r="T47" s="101"/>
      <c r="U47" s="32"/>
      <c r="W47" s="32"/>
      <c r="X47" s="101"/>
      <c r="Y47" s="32"/>
      <c r="AA47" s="32"/>
      <c r="AB47" s="101"/>
      <c r="AG47" s="32"/>
      <c r="AI47" s="32"/>
      <c r="AJ47" s="101"/>
      <c r="AK47" s="32"/>
      <c r="AM47" s="32"/>
      <c r="AN47" s="101"/>
    </row>
    <row r="48" spans="2:51" x14ac:dyDescent="0.25">
      <c r="I48" s="45"/>
      <c r="J48" s="45"/>
      <c r="AG48" s="32"/>
      <c r="AI48" s="32"/>
      <c r="AK48" s="32"/>
      <c r="AM48" s="32"/>
    </row>
    <row r="49" spans="9:9" x14ac:dyDescent="0.25">
      <c r="I49" s="45"/>
    </row>
  </sheetData>
  <sortState ref="I2:K12">
    <sortCondition ref="K2:K1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7"/>
  <sheetViews>
    <sheetView topLeftCell="F1" workbookViewId="0">
      <selection activeCell="R18" sqref="R18"/>
    </sheetView>
  </sheetViews>
  <sheetFormatPr defaultColWidth="9.140625" defaultRowHeight="15" x14ac:dyDescent="0.25"/>
  <cols>
    <col min="1" max="1" width="41.85546875" style="45" customWidth="1"/>
    <col min="2" max="2" width="15" style="46" bestFit="1" customWidth="1"/>
    <col min="3" max="3" width="12.140625" style="46" bestFit="1" customWidth="1"/>
    <col min="4" max="4" width="18.140625" style="46" customWidth="1"/>
    <col min="5" max="5" width="14.85546875" style="46" customWidth="1"/>
    <col min="6" max="6" width="5.42578125" style="46" bestFit="1" customWidth="1"/>
    <col min="7" max="7" width="15.140625" style="46" bestFit="1" customWidth="1"/>
    <col min="8" max="8" width="9.140625" style="36" bestFit="1" customWidth="1"/>
    <col min="9" max="9" width="17.28515625" style="46" bestFit="1" customWidth="1"/>
    <col min="10" max="10" width="14.85546875" style="36" customWidth="1"/>
    <col min="11" max="11" width="5.28515625" style="36" customWidth="1"/>
    <col min="12" max="12" width="15.140625" style="46" customWidth="1"/>
    <col min="13" max="13" width="9.140625" style="36" bestFit="1" customWidth="1"/>
    <col min="14" max="14" width="17.28515625" style="46" bestFit="1" customWidth="1"/>
    <col min="15" max="15" width="14.85546875" style="36" customWidth="1"/>
    <col min="16" max="16" width="5.28515625" style="36" customWidth="1"/>
    <col min="17" max="17" width="14.28515625" style="46" bestFit="1" customWidth="1"/>
    <col min="18" max="18" width="15.28515625" style="49" bestFit="1" customWidth="1"/>
    <col min="19" max="16384" width="9.140625" style="36"/>
  </cols>
  <sheetData>
    <row r="1" spans="1:19" ht="30" x14ac:dyDescent="0.25">
      <c r="A1" s="1" t="s">
        <v>12</v>
      </c>
      <c r="B1" s="142" t="s">
        <v>33</v>
      </c>
      <c r="C1" s="37" t="s">
        <v>36</v>
      </c>
      <c r="D1" s="143" t="s">
        <v>37</v>
      </c>
      <c r="E1" s="38" t="s">
        <v>38</v>
      </c>
      <c r="F1" s="39"/>
      <c r="G1" s="53" t="s">
        <v>35</v>
      </c>
      <c r="H1" s="37" t="s">
        <v>36</v>
      </c>
      <c r="I1" s="143" t="s">
        <v>37</v>
      </c>
      <c r="J1" s="38" t="s">
        <v>38</v>
      </c>
      <c r="K1" s="38"/>
      <c r="L1" s="53" t="s">
        <v>113</v>
      </c>
      <c r="M1" s="37" t="s">
        <v>36</v>
      </c>
      <c r="N1" s="143" t="s">
        <v>37</v>
      </c>
      <c r="O1" s="38" t="s">
        <v>38</v>
      </c>
      <c r="P1" s="38"/>
      <c r="Q1" s="49" t="s">
        <v>34</v>
      </c>
      <c r="R1" s="49" t="s">
        <v>42</v>
      </c>
    </row>
    <row r="2" spans="1:19" x14ac:dyDescent="0.25">
      <c r="A2" s="40" t="s">
        <v>18</v>
      </c>
      <c r="B2" s="46">
        <v>29991</v>
      </c>
      <c r="C2" s="36">
        <v>498121</v>
      </c>
      <c r="D2" s="150">
        <v>29991</v>
      </c>
      <c r="E2" s="21">
        <v>44956</v>
      </c>
      <c r="F2" s="41"/>
      <c r="G2" s="46">
        <v>6953</v>
      </c>
      <c r="H2" s="36">
        <v>498121</v>
      </c>
      <c r="I2" s="149">
        <v>6953</v>
      </c>
      <c r="J2" s="21">
        <v>44956</v>
      </c>
      <c r="K2" s="21"/>
      <c r="L2" s="46">
        <v>1743</v>
      </c>
      <c r="M2" s="36">
        <v>498121</v>
      </c>
      <c r="N2" s="149">
        <v>1743</v>
      </c>
      <c r="O2" s="21">
        <v>44956</v>
      </c>
      <c r="P2" s="21"/>
      <c r="Q2" s="46">
        <f>SUM(D2+I2+N2)</f>
        <v>38687</v>
      </c>
      <c r="R2" s="49">
        <f>SUM(D2,N2,I2)</f>
        <v>38687</v>
      </c>
    </row>
    <row r="3" spans="1:19" x14ac:dyDescent="0.25">
      <c r="A3" s="3" t="s">
        <v>19</v>
      </c>
      <c r="B3" s="46">
        <f>B47</f>
        <v>138004</v>
      </c>
      <c r="C3" s="43" t="s">
        <v>128</v>
      </c>
      <c r="D3" s="151" t="s">
        <v>128</v>
      </c>
      <c r="E3" s="43" t="s">
        <v>128</v>
      </c>
      <c r="F3" s="41"/>
      <c r="G3" s="46">
        <v>6953</v>
      </c>
      <c r="H3" s="43">
        <v>498160</v>
      </c>
      <c r="I3" s="149">
        <v>6953</v>
      </c>
      <c r="J3" s="21">
        <v>44956</v>
      </c>
      <c r="K3" s="21"/>
      <c r="L3" s="46">
        <v>7705</v>
      </c>
      <c r="M3" s="43">
        <v>498160</v>
      </c>
      <c r="N3" s="149">
        <v>7705</v>
      </c>
      <c r="O3" s="21">
        <v>44956</v>
      </c>
      <c r="P3" s="21"/>
      <c r="Q3" s="46">
        <f>SUM(D47+I3+N3)</f>
        <v>152662</v>
      </c>
      <c r="R3" s="49">
        <f>SUM(D47,N3,I3)</f>
        <v>152662</v>
      </c>
    </row>
    <row r="4" spans="1:19" x14ac:dyDescent="0.25">
      <c r="A4" s="40" t="s">
        <v>20</v>
      </c>
      <c r="B4" s="46">
        <v>129774</v>
      </c>
      <c r="C4" s="36">
        <v>498122</v>
      </c>
      <c r="D4" s="150">
        <v>129774</v>
      </c>
      <c r="E4" s="21">
        <v>44956</v>
      </c>
      <c r="F4" s="41"/>
      <c r="G4" s="46">
        <v>6953</v>
      </c>
      <c r="H4" s="36">
        <v>498122</v>
      </c>
      <c r="I4" s="149">
        <v>6953</v>
      </c>
      <c r="J4" s="21">
        <v>44956</v>
      </c>
      <c r="K4" s="21"/>
      <c r="L4" s="46">
        <v>7355</v>
      </c>
      <c r="M4" s="36">
        <v>498122</v>
      </c>
      <c r="N4" s="149">
        <v>7355</v>
      </c>
      <c r="O4" s="21">
        <v>44956</v>
      </c>
      <c r="P4" s="21"/>
      <c r="Q4" s="46">
        <f t="shared" ref="Q4:Q17" si="0">SUM(D4+I4+N4)</f>
        <v>144082</v>
      </c>
      <c r="R4" s="49">
        <f t="shared" ref="R4:R17" si="1">SUM(D4,N4,I4)</f>
        <v>144082</v>
      </c>
    </row>
    <row r="5" spans="1:19" x14ac:dyDescent="0.25">
      <c r="A5" s="3" t="s">
        <v>21</v>
      </c>
      <c r="B5" s="46">
        <v>31954</v>
      </c>
      <c r="C5" s="36">
        <v>498123</v>
      </c>
      <c r="D5" s="150">
        <v>31954</v>
      </c>
      <c r="E5" s="21">
        <v>44956</v>
      </c>
      <c r="F5" s="41"/>
      <c r="G5" s="46">
        <v>6953</v>
      </c>
      <c r="H5" s="36">
        <v>498123</v>
      </c>
      <c r="I5" s="149">
        <v>6953</v>
      </c>
      <c r="J5" s="21">
        <v>44956</v>
      </c>
      <c r="K5" s="21"/>
      <c r="L5" s="46">
        <v>1830</v>
      </c>
      <c r="M5" s="36">
        <v>498123</v>
      </c>
      <c r="N5" s="149">
        <v>1830</v>
      </c>
      <c r="O5" s="21">
        <v>44956</v>
      </c>
      <c r="P5" s="21"/>
      <c r="Q5" s="46">
        <f t="shared" si="0"/>
        <v>40737</v>
      </c>
      <c r="R5" s="49">
        <f t="shared" si="1"/>
        <v>40737</v>
      </c>
    </row>
    <row r="6" spans="1:19" x14ac:dyDescent="0.25">
      <c r="A6" s="3" t="s">
        <v>22</v>
      </c>
      <c r="B6" s="46">
        <v>55278</v>
      </c>
      <c r="C6" s="36">
        <v>498124</v>
      </c>
      <c r="D6" s="150">
        <v>55278</v>
      </c>
      <c r="E6" s="21">
        <v>44956</v>
      </c>
      <c r="F6" s="41"/>
      <c r="G6" s="46">
        <v>6953</v>
      </c>
      <c r="H6" s="36">
        <v>498124</v>
      </c>
      <c r="I6" s="149">
        <v>6953</v>
      </c>
      <c r="J6" s="21">
        <v>44956</v>
      </c>
      <c r="K6" s="21"/>
      <c r="L6" s="46">
        <v>3173</v>
      </c>
      <c r="M6" s="36">
        <v>498124</v>
      </c>
      <c r="N6" s="149">
        <v>3173</v>
      </c>
      <c r="O6" s="21">
        <v>44956</v>
      </c>
      <c r="P6" s="21"/>
      <c r="Q6" s="46">
        <f t="shared" si="0"/>
        <v>65404</v>
      </c>
      <c r="R6" s="49">
        <f t="shared" si="1"/>
        <v>65404</v>
      </c>
    </row>
    <row r="7" spans="1:19" x14ac:dyDescent="0.25">
      <c r="A7" s="3" t="s">
        <v>23</v>
      </c>
      <c r="B7" s="46">
        <v>21958</v>
      </c>
      <c r="C7" s="36">
        <v>498125</v>
      </c>
      <c r="D7" s="150">
        <v>21958</v>
      </c>
      <c r="E7" s="21">
        <v>44956</v>
      </c>
      <c r="F7" s="41"/>
      <c r="G7" s="46">
        <v>6953</v>
      </c>
      <c r="H7" s="36">
        <v>498125</v>
      </c>
      <c r="I7" s="149">
        <v>6953</v>
      </c>
      <c r="J7" s="21">
        <v>44956</v>
      </c>
      <c r="K7" s="21"/>
      <c r="L7" s="46">
        <v>1276</v>
      </c>
      <c r="M7" s="36">
        <v>498125</v>
      </c>
      <c r="N7" s="149">
        <v>1276</v>
      </c>
      <c r="O7" s="21">
        <v>44956</v>
      </c>
      <c r="P7" s="21"/>
      <c r="Q7" s="46">
        <f t="shared" si="0"/>
        <v>30187</v>
      </c>
      <c r="R7" s="49">
        <f t="shared" si="1"/>
        <v>30187</v>
      </c>
    </row>
    <row r="8" spans="1:19" x14ac:dyDescent="0.25">
      <c r="A8" s="3" t="s">
        <v>24</v>
      </c>
      <c r="B8" s="46">
        <v>154347</v>
      </c>
      <c r="C8" s="36">
        <v>498126</v>
      </c>
      <c r="D8" s="150">
        <v>154347</v>
      </c>
      <c r="E8" s="21">
        <v>44956</v>
      </c>
      <c r="F8" s="41"/>
      <c r="G8" s="46">
        <v>6953</v>
      </c>
      <c r="H8" s="36">
        <v>498126</v>
      </c>
      <c r="I8" s="149">
        <v>6953</v>
      </c>
      <c r="J8" s="21">
        <v>44956</v>
      </c>
      <c r="K8" s="21"/>
      <c r="L8" s="46">
        <v>8834</v>
      </c>
      <c r="M8" s="36">
        <v>498126</v>
      </c>
      <c r="N8" s="149">
        <v>8834</v>
      </c>
      <c r="O8" s="21">
        <v>44956</v>
      </c>
      <c r="P8" s="21"/>
      <c r="Q8" s="46">
        <f t="shared" si="0"/>
        <v>170134</v>
      </c>
      <c r="R8" s="49">
        <f t="shared" si="1"/>
        <v>170134</v>
      </c>
    </row>
    <row r="9" spans="1:19" x14ac:dyDescent="0.25">
      <c r="A9" s="40" t="s">
        <v>40</v>
      </c>
      <c r="B9" s="46">
        <v>103085</v>
      </c>
      <c r="C9" s="36">
        <v>498127</v>
      </c>
      <c r="D9" s="150">
        <v>103085</v>
      </c>
      <c r="E9" s="21">
        <v>44956</v>
      </c>
      <c r="F9" s="41"/>
      <c r="G9" s="46">
        <v>6953</v>
      </c>
      <c r="H9" s="36">
        <v>498127</v>
      </c>
      <c r="I9" s="149">
        <v>6953</v>
      </c>
      <c r="J9" s="21">
        <v>44956</v>
      </c>
      <c r="K9" s="21"/>
      <c r="L9" s="46">
        <v>5874</v>
      </c>
      <c r="M9" s="36">
        <v>498127</v>
      </c>
      <c r="N9" s="149">
        <v>5874</v>
      </c>
      <c r="O9" s="21">
        <v>44956</v>
      </c>
      <c r="P9" s="21"/>
      <c r="Q9" s="46">
        <f t="shared" si="0"/>
        <v>115912</v>
      </c>
      <c r="R9" s="49">
        <f t="shared" si="1"/>
        <v>115912</v>
      </c>
    </row>
    <row r="10" spans="1:19" ht="30" x14ac:dyDescent="0.25">
      <c r="A10" s="3" t="s">
        <v>25</v>
      </c>
      <c r="B10" s="46">
        <v>97534</v>
      </c>
      <c r="C10" s="36">
        <v>498128</v>
      </c>
      <c r="D10" s="150">
        <v>97534</v>
      </c>
      <c r="E10" s="21">
        <v>44956</v>
      </c>
      <c r="F10" s="41"/>
      <c r="G10" s="46">
        <v>6953</v>
      </c>
      <c r="H10" s="36">
        <v>498128</v>
      </c>
      <c r="I10" s="149">
        <v>6953</v>
      </c>
      <c r="J10" s="21">
        <v>44956</v>
      </c>
      <c r="K10" s="21"/>
      <c r="L10" s="46">
        <v>5557</v>
      </c>
      <c r="M10" s="36">
        <v>498128</v>
      </c>
      <c r="N10" s="149">
        <v>5557</v>
      </c>
      <c r="O10" s="21">
        <v>44956</v>
      </c>
      <c r="P10" s="21"/>
      <c r="Q10" s="46">
        <f t="shared" si="0"/>
        <v>110044</v>
      </c>
      <c r="R10" s="49">
        <f t="shared" si="1"/>
        <v>110044</v>
      </c>
    </row>
    <row r="11" spans="1:19" x14ac:dyDescent="0.25">
      <c r="A11" s="3" t="s">
        <v>26</v>
      </c>
      <c r="B11" s="46">
        <v>47007</v>
      </c>
      <c r="C11" s="36">
        <v>498129</v>
      </c>
      <c r="D11" s="150">
        <v>47007</v>
      </c>
      <c r="E11" s="21">
        <v>44956</v>
      </c>
      <c r="F11" s="41"/>
      <c r="G11" s="46">
        <v>6953</v>
      </c>
      <c r="H11" s="36">
        <v>498129</v>
      </c>
      <c r="I11" s="149">
        <v>6953</v>
      </c>
      <c r="J11" s="21">
        <v>44956</v>
      </c>
      <c r="K11" s="21"/>
      <c r="L11" s="46">
        <v>2686</v>
      </c>
      <c r="M11" s="36">
        <v>498129</v>
      </c>
      <c r="N11" s="149">
        <v>2686</v>
      </c>
      <c r="O11" s="21">
        <v>44956</v>
      </c>
      <c r="P11" s="21"/>
      <c r="Q11" s="46">
        <f t="shared" si="0"/>
        <v>56646</v>
      </c>
      <c r="R11" s="49">
        <f t="shared" si="1"/>
        <v>56646</v>
      </c>
      <c r="S11" s="44"/>
    </row>
    <row r="12" spans="1:19" x14ac:dyDescent="0.25">
      <c r="A12" s="3" t="s">
        <v>27</v>
      </c>
      <c r="B12" s="46">
        <v>52910</v>
      </c>
      <c r="C12" s="36">
        <v>498130</v>
      </c>
      <c r="D12" s="150">
        <v>52910</v>
      </c>
      <c r="E12" s="21">
        <v>44956</v>
      </c>
      <c r="F12" s="41"/>
      <c r="G12" s="46">
        <v>6953</v>
      </c>
      <c r="H12" s="36">
        <v>498130</v>
      </c>
      <c r="I12" s="149">
        <v>6953</v>
      </c>
      <c r="J12" s="21">
        <v>44956</v>
      </c>
      <c r="K12" s="21"/>
      <c r="L12" s="46">
        <v>3019</v>
      </c>
      <c r="M12" s="36">
        <v>498130</v>
      </c>
      <c r="N12" s="149">
        <v>3019</v>
      </c>
      <c r="O12" s="21">
        <v>44956</v>
      </c>
      <c r="P12" s="21"/>
      <c r="Q12" s="46">
        <f t="shared" si="0"/>
        <v>62882</v>
      </c>
      <c r="R12" s="49">
        <f t="shared" si="1"/>
        <v>62882</v>
      </c>
    </row>
    <row r="13" spans="1:19" x14ac:dyDescent="0.25">
      <c r="A13" s="3" t="s">
        <v>28</v>
      </c>
      <c r="B13" s="46">
        <v>305789</v>
      </c>
      <c r="C13" s="36">
        <v>498131</v>
      </c>
      <c r="D13" s="150">
        <v>305789</v>
      </c>
      <c r="E13" s="21">
        <v>44956</v>
      </c>
      <c r="F13" s="41"/>
      <c r="G13" s="46">
        <v>6953</v>
      </c>
      <c r="H13" s="36">
        <v>498131</v>
      </c>
      <c r="I13" s="149">
        <v>6953</v>
      </c>
      <c r="J13" s="21">
        <v>44956</v>
      </c>
      <c r="K13" s="21"/>
      <c r="L13" s="46">
        <v>17087</v>
      </c>
      <c r="M13" s="36">
        <v>498131</v>
      </c>
      <c r="N13" s="149">
        <v>17087</v>
      </c>
      <c r="O13" s="21">
        <v>44956</v>
      </c>
      <c r="P13" s="21"/>
      <c r="Q13" s="46">
        <f t="shared" si="0"/>
        <v>329829</v>
      </c>
      <c r="R13" s="49">
        <f t="shared" si="1"/>
        <v>329829</v>
      </c>
    </row>
    <row r="14" spans="1:19" x14ac:dyDescent="0.25">
      <c r="A14" s="3" t="s">
        <v>29</v>
      </c>
      <c r="B14" s="46">
        <v>29370</v>
      </c>
      <c r="C14" s="36">
        <v>498132</v>
      </c>
      <c r="D14" s="150">
        <v>29370</v>
      </c>
      <c r="E14" s="21">
        <v>44956</v>
      </c>
      <c r="F14" s="41"/>
      <c r="G14" s="46">
        <v>6953</v>
      </c>
      <c r="H14" s="36">
        <v>498132</v>
      </c>
      <c r="I14" s="149">
        <v>6953</v>
      </c>
      <c r="J14" s="21">
        <v>44956</v>
      </c>
      <c r="K14" s="21"/>
      <c r="L14" s="46">
        <v>1702</v>
      </c>
      <c r="M14" s="36">
        <v>498132</v>
      </c>
      <c r="N14" s="149">
        <v>1702</v>
      </c>
      <c r="O14" s="21">
        <v>44956</v>
      </c>
      <c r="P14" s="21"/>
      <c r="Q14" s="46">
        <f t="shared" si="0"/>
        <v>38025</v>
      </c>
      <c r="R14" s="49">
        <f t="shared" si="1"/>
        <v>38025</v>
      </c>
    </row>
    <row r="15" spans="1:19" x14ac:dyDescent="0.25">
      <c r="A15" s="3" t="s">
        <v>30</v>
      </c>
      <c r="B15" s="46">
        <v>71048</v>
      </c>
      <c r="C15" s="36">
        <v>498133</v>
      </c>
      <c r="D15" s="150">
        <v>71048</v>
      </c>
      <c r="E15" s="21">
        <v>44956</v>
      </c>
      <c r="F15" s="41"/>
      <c r="G15" s="46">
        <v>6953</v>
      </c>
      <c r="H15" s="36">
        <v>498133</v>
      </c>
      <c r="I15" s="149">
        <v>6953</v>
      </c>
      <c r="J15" s="21">
        <v>44956</v>
      </c>
      <c r="K15" s="21"/>
      <c r="L15" s="46">
        <v>4101</v>
      </c>
      <c r="M15" s="36">
        <v>498133</v>
      </c>
      <c r="N15" s="149">
        <v>4101</v>
      </c>
      <c r="O15" s="21">
        <v>44956</v>
      </c>
      <c r="P15" s="21"/>
      <c r="Q15" s="46">
        <f t="shared" si="0"/>
        <v>82102</v>
      </c>
      <c r="R15" s="49">
        <f t="shared" si="1"/>
        <v>82102</v>
      </c>
    </row>
    <row r="16" spans="1:19" x14ac:dyDescent="0.25">
      <c r="A16" s="3" t="s">
        <v>31</v>
      </c>
      <c r="B16" s="46">
        <v>71218</v>
      </c>
      <c r="C16" s="36">
        <v>498134</v>
      </c>
      <c r="D16" s="150">
        <v>71218</v>
      </c>
      <c r="E16" s="21">
        <v>44956</v>
      </c>
      <c r="F16" s="41"/>
      <c r="G16" s="46">
        <v>6953</v>
      </c>
      <c r="H16" s="36">
        <v>498134</v>
      </c>
      <c r="I16" s="149">
        <v>6953</v>
      </c>
      <c r="J16" s="21">
        <v>44956</v>
      </c>
      <c r="K16" s="21"/>
      <c r="L16" s="46">
        <v>4098</v>
      </c>
      <c r="M16" s="36">
        <v>498134</v>
      </c>
      <c r="N16" s="149">
        <v>4098</v>
      </c>
      <c r="O16" s="21">
        <v>44956</v>
      </c>
      <c r="P16" s="21"/>
      <c r="Q16" s="46">
        <f t="shared" si="0"/>
        <v>82269</v>
      </c>
      <c r="R16" s="49">
        <f t="shared" si="1"/>
        <v>82269</v>
      </c>
    </row>
    <row r="17" spans="1:18" ht="30" x14ac:dyDescent="0.25">
      <c r="A17" s="4" t="s">
        <v>32</v>
      </c>
      <c r="B17" s="46">
        <v>68398</v>
      </c>
      <c r="C17" s="36">
        <v>498135</v>
      </c>
      <c r="D17" s="150">
        <v>68398</v>
      </c>
      <c r="E17" s="21">
        <v>44956</v>
      </c>
      <c r="F17" s="41"/>
      <c r="G17" s="46">
        <v>6953</v>
      </c>
      <c r="H17" s="36">
        <v>498135</v>
      </c>
      <c r="I17" s="149">
        <v>6953</v>
      </c>
      <c r="J17" s="21">
        <v>44956</v>
      </c>
      <c r="K17" s="21"/>
      <c r="L17" s="46">
        <v>3960</v>
      </c>
      <c r="M17" s="36">
        <v>498135</v>
      </c>
      <c r="N17" s="149">
        <v>3960</v>
      </c>
      <c r="O17" s="21">
        <v>44956</v>
      </c>
      <c r="P17" s="21"/>
      <c r="Q17" s="46">
        <f t="shared" si="0"/>
        <v>79311</v>
      </c>
      <c r="R17" s="49">
        <f t="shared" si="1"/>
        <v>79311</v>
      </c>
    </row>
    <row r="18" spans="1:18" x14ac:dyDescent="0.25">
      <c r="B18" s="46">
        <f>SUM(B2:B17)</f>
        <v>1407665</v>
      </c>
      <c r="D18" s="46">
        <f>SUM(D2:D17)+D47</f>
        <v>1407665</v>
      </c>
      <c r="G18" s="46">
        <f>SUM(G2:G17)</f>
        <v>111248</v>
      </c>
      <c r="H18" s="42"/>
      <c r="I18" s="46">
        <f>SUM(I2:I17)</f>
        <v>111248</v>
      </c>
      <c r="J18" s="42"/>
      <c r="K18" s="42"/>
      <c r="L18" s="46">
        <f>SUM(L2:L17)</f>
        <v>80000</v>
      </c>
      <c r="M18" s="42"/>
      <c r="N18" s="46">
        <f>SUM(N2:N17)</f>
        <v>80000</v>
      </c>
      <c r="O18" s="42"/>
      <c r="P18" s="42"/>
      <c r="Q18" s="46">
        <f>B18+G18+L18</f>
        <v>1598913</v>
      </c>
      <c r="R18" s="49">
        <f>SUM(R2:R17)</f>
        <v>1598913</v>
      </c>
    </row>
    <row r="21" spans="1:18" x14ac:dyDescent="0.25">
      <c r="A21" s="34" t="s">
        <v>41</v>
      </c>
      <c r="C21" s="37" t="s">
        <v>36</v>
      </c>
      <c r="D21" s="143" t="s">
        <v>37</v>
      </c>
      <c r="E21" s="38" t="s">
        <v>38</v>
      </c>
      <c r="F21" s="39"/>
    </row>
    <row r="22" spans="1:18" x14ac:dyDescent="0.25">
      <c r="A22" s="146" t="s">
        <v>82</v>
      </c>
      <c r="B22" s="46">
        <v>938</v>
      </c>
      <c r="C22" s="104">
        <v>498136</v>
      </c>
      <c r="D22" s="149">
        <v>938</v>
      </c>
      <c r="E22" s="5">
        <v>44956</v>
      </c>
      <c r="F22" s="41"/>
    </row>
    <row r="23" spans="1:18" x14ac:dyDescent="0.25">
      <c r="A23" s="146" t="s">
        <v>83</v>
      </c>
      <c r="B23" s="46">
        <v>350</v>
      </c>
      <c r="C23" s="104">
        <v>498137</v>
      </c>
      <c r="D23" s="149">
        <v>350</v>
      </c>
      <c r="E23" s="5">
        <v>44956</v>
      </c>
      <c r="F23" s="41"/>
    </row>
    <row r="24" spans="1:18" x14ac:dyDescent="0.25">
      <c r="A24" s="146" t="s">
        <v>84</v>
      </c>
      <c r="B24" s="46">
        <v>6675</v>
      </c>
      <c r="C24" s="104">
        <v>498138</v>
      </c>
      <c r="D24" s="149">
        <v>6675</v>
      </c>
      <c r="E24" s="5">
        <v>44956</v>
      </c>
      <c r="F24" s="41"/>
      <c r="J24" s="33"/>
      <c r="K24" s="33"/>
      <c r="O24" s="33"/>
      <c r="P24" s="33"/>
    </row>
    <row r="25" spans="1:18" x14ac:dyDescent="0.25">
      <c r="A25" s="146" t="s">
        <v>85</v>
      </c>
      <c r="B25" s="46">
        <v>272</v>
      </c>
      <c r="C25" s="104">
        <v>498139</v>
      </c>
      <c r="D25" s="149">
        <v>272</v>
      </c>
      <c r="E25" s="5">
        <v>44956</v>
      </c>
      <c r="F25" s="41"/>
      <c r="J25" s="33"/>
      <c r="K25" s="33"/>
      <c r="O25" s="33"/>
      <c r="P25" s="33"/>
    </row>
    <row r="26" spans="1:18" x14ac:dyDescent="0.25">
      <c r="A26" s="146" t="s">
        <v>86</v>
      </c>
      <c r="B26" s="46">
        <v>3199</v>
      </c>
      <c r="C26" s="104">
        <v>498140</v>
      </c>
      <c r="D26" s="149">
        <v>3199</v>
      </c>
      <c r="E26" s="5">
        <v>44956</v>
      </c>
      <c r="F26" s="41"/>
      <c r="J26" s="33"/>
      <c r="K26" s="33"/>
      <c r="O26" s="33"/>
      <c r="P26" s="33"/>
    </row>
    <row r="27" spans="1:18" x14ac:dyDescent="0.25">
      <c r="A27" s="146" t="s">
        <v>87</v>
      </c>
      <c r="B27" s="46">
        <v>3427</v>
      </c>
      <c r="C27" s="104">
        <v>498141</v>
      </c>
      <c r="D27" s="149">
        <v>3427</v>
      </c>
      <c r="E27" s="5">
        <v>44956</v>
      </c>
      <c r="F27" s="41"/>
      <c r="I27" s="49"/>
      <c r="J27" s="47"/>
      <c r="K27" s="47"/>
      <c r="N27" s="49"/>
      <c r="O27" s="47"/>
      <c r="P27" s="47"/>
    </row>
    <row r="28" spans="1:18" x14ac:dyDescent="0.25">
      <c r="A28" s="146" t="s">
        <v>88</v>
      </c>
      <c r="B28" s="46">
        <v>906</v>
      </c>
      <c r="C28" s="104">
        <v>498142</v>
      </c>
      <c r="D28" s="149">
        <v>906</v>
      </c>
      <c r="E28" s="5">
        <v>44956</v>
      </c>
      <c r="F28" s="41"/>
    </row>
    <row r="29" spans="1:18" x14ac:dyDescent="0.25">
      <c r="A29" s="146" t="s">
        <v>89</v>
      </c>
      <c r="B29" s="46">
        <v>2449</v>
      </c>
      <c r="C29" s="104">
        <v>498143</v>
      </c>
      <c r="D29" s="149">
        <v>2449</v>
      </c>
      <c r="E29" s="5">
        <v>44956</v>
      </c>
      <c r="F29" s="41"/>
    </row>
    <row r="30" spans="1:18" x14ac:dyDescent="0.25">
      <c r="A30" s="146" t="s">
        <v>90</v>
      </c>
      <c r="B30" s="46">
        <v>2287</v>
      </c>
      <c r="C30" s="104">
        <v>498144</v>
      </c>
      <c r="D30" s="149">
        <v>2287</v>
      </c>
      <c r="E30" s="5">
        <v>44956</v>
      </c>
      <c r="F30" s="41"/>
    </row>
    <row r="31" spans="1:18" x14ac:dyDescent="0.25">
      <c r="A31" s="146" t="s">
        <v>91</v>
      </c>
      <c r="B31" s="46">
        <v>1825</v>
      </c>
      <c r="C31" s="104">
        <v>498145</v>
      </c>
      <c r="D31" s="149">
        <v>1825</v>
      </c>
      <c r="E31" s="5">
        <v>44956</v>
      </c>
      <c r="F31" s="41"/>
    </row>
    <row r="32" spans="1:18" x14ac:dyDescent="0.25">
      <c r="A32" s="146" t="s">
        <v>92</v>
      </c>
      <c r="B32" s="46">
        <v>892</v>
      </c>
      <c r="C32" s="104">
        <v>498146</v>
      </c>
      <c r="D32" s="149">
        <v>892</v>
      </c>
      <c r="E32" s="5">
        <v>44956</v>
      </c>
      <c r="F32" s="41"/>
    </row>
    <row r="33" spans="1:18" x14ac:dyDescent="0.25">
      <c r="A33" s="146" t="s">
        <v>93</v>
      </c>
      <c r="B33" s="46">
        <v>683</v>
      </c>
      <c r="C33" s="104">
        <v>498147</v>
      </c>
      <c r="D33" s="149">
        <v>683</v>
      </c>
      <c r="E33" s="5">
        <v>44956</v>
      </c>
      <c r="F33" s="41"/>
    </row>
    <row r="34" spans="1:18" x14ac:dyDescent="0.25">
      <c r="A34" s="146" t="s">
        <v>94</v>
      </c>
      <c r="B34" s="46">
        <v>1479</v>
      </c>
      <c r="C34" s="104">
        <v>498148</v>
      </c>
      <c r="D34" s="149">
        <v>1479</v>
      </c>
      <c r="E34" s="5">
        <v>44956</v>
      </c>
      <c r="F34" s="41"/>
    </row>
    <row r="35" spans="1:18" x14ac:dyDescent="0.25">
      <c r="A35" s="146" t="s">
        <v>95</v>
      </c>
      <c r="B35" s="46">
        <v>5967</v>
      </c>
      <c r="C35" s="104">
        <v>498149</v>
      </c>
      <c r="D35" s="149">
        <v>5967</v>
      </c>
      <c r="E35" s="5">
        <v>44956</v>
      </c>
      <c r="F35" s="41"/>
    </row>
    <row r="36" spans="1:18" x14ac:dyDescent="0.25">
      <c r="A36" s="146" t="s">
        <v>96</v>
      </c>
      <c r="B36" s="46">
        <v>3475</v>
      </c>
      <c r="C36" s="104">
        <v>498150</v>
      </c>
      <c r="D36" s="149">
        <v>3475</v>
      </c>
      <c r="E36" s="5">
        <v>44956</v>
      </c>
      <c r="F36" s="41"/>
    </row>
    <row r="37" spans="1:18" x14ac:dyDescent="0.25">
      <c r="A37" s="146" t="s">
        <v>97</v>
      </c>
      <c r="B37" s="46">
        <v>3974</v>
      </c>
      <c r="C37" s="104">
        <v>498151</v>
      </c>
      <c r="D37" s="149">
        <v>3974</v>
      </c>
      <c r="E37" s="5">
        <v>44956</v>
      </c>
      <c r="F37" s="41"/>
    </row>
    <row r="38" spans="1:18" x14ac:dyDescent="0.25">
      <c r="A38" s="146" t="s">
        <v>98</v>
      </c>
      <c r="B38" s="46">
        <v>6192</v>
      </c>
      <c r="C38" s="104">
        <v>498152</v>
      </c>
      <c r="D38" s="149">
        <v>6192</v>
      </c>
      <c r="E38" s="5">
        <v>44956</v>
      </c>
      <c r="F38" s="41"/>
    </row>
    <row r="39" spans="1:18" x14ac:dyDescent="0.25">
      <c r="A39" s="146" t="s">
        <v>99</v>
      </c>
      <c r="B39" s="46">
        <v>4280</v>
      </c>
      <c r="C39" s="104">
        <v>498153</v>
      </c>
      <c r="D39" s="149">
        <v>4280</v>
      </c>
      <c r="E39" s="5">
        <v>44956</v>
      </c>
      <c r="F39" s="41"/>
    </row>
    <row r="40" spans="1:18" x14ac:dyDescent="0.25">
      <c r="A40" s="146" t="s">
        <v>100</v>
      </c>
      <c r="B40" s="46">
        <v>3446</v>
      </c>
      <c r="C40" s="104">
        <v>498154</v>
      </c>
      <c r="D40" s="149">
        <v>3446</v>
      </c>
      <c r="E40" s="5">
        <v>44956</v>
      </c>
      <c r="F40" s="41"/>
    </row>
    <row r="41" spans="1:18" x14ac:dyDescent="0.25">
      <c r="A41" s="146" t="s">
        <v>101</v>
      </c>
      <c r="B41" s="46">
        <v>3946</v>
      </c>
      <c r="C41" s="104">
        <v>498155</v>
      </c>
      <c r="D41" s="149">
        <v>3946</v>
      </c>
      <c r="E41" s="5">
        <v>44956</v>
      </c>
      <c r="F41" s="41"/>
    </row>
    <row r="42" spans="1:18" x14ac:dyDescent="0.25">
      <c r="A42" s="146" t="s">
        <v>102</v>
      </c>
      <c r="B42" s="46">
        <v>525</v>
      </c>
      <c r="C42" s="104">
        <v>498156</v>
      </c>
      <c r="D42" s="149">
        <v>525</v>
      </c>
      <c r="E42" s="5">
        <v>44956</v>
      </c>
      <c r="F42" s="41"/>
    </row>
    <row r="43" spans="1:18" x14ac:dyDescent="0.25">
      <c r="A43" s="146" t="s">
        <v>103</v>
      </c>
      <c r="B43" s="46">
        <v>1528</v>
      </c>
      <c r="C43" s="104">
        <v>498157</v>
      </c>
      <c r="D43" s="149">
        <v>1528</v>
      </c>
      <c r="E43" s="5">
        <v>44956</v>
      </c>
      <c r="F43" s="41"/>
    </row>
    <row r="44" spans="1:18" x14ac:dyDescent="0.25">
      <c r="A44" s="146" t="s">
        <v>104</v>
      </c>
      <c r="B44" s="46">
        <v>4449</v>
      </c>
      <c r="C44" s="104">
        <v>498158</v>
      </c>
      <c r="D44" s="149">
        <v>4449</v>
      </c>
      <c r="E44" s="5">
        <v>44956</v>
      </c>
      <c r="F44" s="41"/>
    </row>
    <row r="45" spans="1:18" x14ac:dyDescent="0.25">
      <c r="A45" s="146" t="s">
        <v>105</v>
      </c>
      <c r="B45" s="46">
        <v>13167</v>
      </c>
      <c r="C45" s="104">
        <v>498159</v>
      </c>
      <c r="D45" s="149">
        <v>13167</v>
      </c>
      <c r="E45" s="5">
        <v>44956</v>
      </c>
      <c r="F45" s="41"/>
    </row>
    <row r="46" spans="1:18" x14ac:dyDescent="0.25">
      <c r="A46" s="146" t="s">
        <v>19</v>
      </c>
      <c r="B46" s="46">
        <v>61673</v>
      </c>
      <c r="C46" s="104">
        <v>498160</v>
      </c>
      <c r="D46" s="149">
        <v>61673</v>
      </c>
      <c r="E46" s="5">
        <v>44956</v>
      </c>
      <c r="F46" s="41"/>
    </row>
    <row r="47" spans="1:18" s="35" customFormat="1" x14ac:dyDescent="0.25">
      <c r="A47" s="34" t="s">
        <v>34</v>
      </c>
      <c r="B47" s="49">
        <f t="shared" ref="B47" si="2">SUM(B22:B46)</f>
        <v>138004</v>
      </c>
      <c r="C47" s="48"/>
      <c r="D47" s="49">
        <f>SUM(D22:D46)</f>
        <v>138004</v>
      </c>
      <c r="E47" s="49"/>
      <c r="F47" s="49"/>
      <c r="G47" s="49"/>
      <c r="I47" s="49"/>
      <c r="L47" s="49"/>
      <c r="N47" s="49"/>
      <c r="Q47" s="49"/>
      <c r="R47" s="49"/>
    </row>
  </sheetData>
  <pageMargins left="0.7" right="0.7" top="0.75" bottom="0.75" header="0.3" footer="0.3"/>
  <pageSetup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="90" zoomScaleNormal="90" workbookViewId="0">
      <selection activeCell="F19" sqref="F19"/>
    </sheetView>
  </sheetViews>
  <sheetFormatPr defaultColWidth="8.85546875" defaultRowHeight="15" x14ac:dyDescent="0.25"/>
  <cols>
    <col min="1" max="1" width="34.7109375" style="45" customWidth="1"/>
    <col min="2" max="2" width="13.140625" style="67" bestFit="1" customWidth="1"/>
    <col min="3" max="3" width="8.85546875" style="45"/>
    <col min="4" max="4" width="10.42578125" style="45" bestFit="1" customWidth="1"/>
    <col min="5" max="5" width="2.85546875" style="99" customWidth="1"/>
    <col min="6" max="6" width="38.42578125" style="45" customWidth="1"/>
    <col min="7" max="7" width="13.140625" style="67" bestFit="1" customWidth="1"/>
    <col min="8" max="8" width="9.42578125" style="45" bestFit="1" customWidth="1"/>
    <col min="9" max="9" width="11.7109375" style="45" bestFit="1" customWidth="1"/>
    <col min="10" max="10" width="2.85546875" style="99" customWidth="1"/>
    <col min="11" max="11" width="38.42578125" style="45" customWidth="1"/>
    <col min="12" max="12" width="13.140625" style="45" bestFit="1" customWidth="1"/>
    <col min="13" max="13" width="9.42578125" style="45" bestFit="1" customWidth="1"/>
    <col min="14" max="14" width="11.7109375" style="45" bestFit="1" customWidth="1"/>
    <col min="15" max="16384" width="8.85546875" style="45"/>
  </cols>
  <sheetData>
    <row r="1" spans="1:14" x14ac:dyDescent="0.25">
      <c r="A1" s="58" t="s">
        <v>61</v>
      </c>
      <c r="B1" s="58" t="s">
        <v>51</v>
      </c>
      <c r="C1" s="71" t="s">
        <v>59</v>
      </c>
      <c r="D1" s="34" t="s">
        <v>60</v>
      </c>
      <c r="F1" s="58" t="s">
        <v>116</v>
      </c>
      <c r="G1" s="53" t="s">
        <v>51</v>
      </c>
      <c r="H1" s="71" t="s">
        <v>59</v>
      </c>
      <c r="I1" s="34" t="s">
        <v>60</v>
      </c>
      <c r="K1" s="58" t="s">
        <v>81</v>
      </c>
      <c r="L1" s="58" t="s">
        <v>51</v>
      </c>
      <c r="M1" s="71" t="s">
        <v>59</v>
      </c>
      <c r="N1" s="34" t="s">
        <v>60</v>
      </c>
    </row>
    <row r="2" spans="1:14" x14ac:dyDescent="0.25">
      <c r="A2" s="144"/>
      <c r="D2" s="32"/>
      <c r="F2" s="147"/>
      <c r="G2" s="148"/>
      <c r="H2" s="72"/>
      <c r="I2" s="32"/>
      <c r="L2" s="65"/>
      <c r="N2" s="32"/>
    </row>
    <row r="3" spans="1:14" x14ac:dyDescent="0.25">
      <c r="D3" s="32"/>
      <c r="F3" s="147"/>
      <c r="G3" s="148"/>
      <c r="H3" s="72"/>
      <c r="I3" s="32"/>
      <c r="L3" s="65"/>
      <c r="M3" s="72"/>
      <c r="N3" s="32"/>
    </row>
    <row r="4" spans="1:14" x14ac:dyDescent="0.25">
      <c r="F4" s="147"/>
      <c r="G4" s="148"/>
      <c r="H4" s="72"/>
      <c r="I4" s="32"/>
      <c r="L4" s="65"/>
      <c r="M4" s="72"/>
      <c r="N4" s="32"/>
    </row>
    <row r="5" spans="1:14" x14ac:dyDescent="0.25">
      <c r="H5" s="72"/>
      <c r="I5" s="32"/>
      <c r="L5" s="65"/>
      <c r="M5" s="72"/>
      <c r="N5" s="32"/>
    </row>
    <row r="6" spans="1:14" x14ac:dyDescent="0.25">
      <c r="H6" s="72"/>
      <c r="I6" s="32"/>
      <c r="L6" s="65"/>
      <c r="M6" s="72"/>
      <c r="N6" s="32"/>
    </row>
    <row r="7" spans="1:14" x14ac:dyDescent="0.25">
      <c r="H7" s="72"/>
      <c r="I7" s="32"/>
      <c r="L7" s="65"/>
      <c r="M7" s="72"/>
      <c r="N7" s="32"/>
    </row>
    <row r="8" spans="1:14" x14ac:dyDescent="0.25">
      <c r="I8" s="32"/>
    </row>
    <row r="9" spans="1:14" x14ac:dyDescent="0.25">
      <c r="I9" s="32"/>
    </row>
    <row r="10" spans="1:14" x14ac:dyDescent="0.25">
      <c r="I10" s="32"/>
    </row>
    <row r="11" spans="1:14" x14ac:dyDescent="0.25">
      <c r="I11" s="32"/>
    </row>
    <row r="12" spans="1:14" x14ac:dyDescent="0.25">
      <c r="I12" s="32"/>
    </row>
    <row r="13" spans="1:14" x14ac:dyDescent="0.25">
      <c r="I13" s="32"/>
    </row>
    <row r="14" spans="1:14" x14ac:dyDescent="0.25">
      <c r="I14" s="32"/>
    </row>
    <row r="15" spans="1:14" x14ac:dyDescent="0.25">
      <c r="I15" s="32"/>
    </row>
    <row r="16" spans="1:14" x14ac:dyDescent="0.25">
      <c r="I16" s="32"/>
    </row>
    <row r="17" spans="9:14" x14ac:dyDescent="0.25">
      <c r="I17" s="32"/>
    </row>
    <row r="18" spans="9:14" x14ac:dyDescent="0.25">
      <c r="I18" s="32"/>
    </row>
    <row r="19" spans="9:14" x14ac:dyDescent="0.25">
      <c r="I19" s="32"/>
    </row>
    <row r="20" spans="9:14" x14ac:dyDescent="0.25">
      <c r="I20" s="32"/>
    </row>
    <row r="21" spans="9:14" x14ac:dyDescent="0.25">
      <c r="I21" s="32"/>
    </row>
    <row r="22" spans="9:14" x14ac:dyDescent="0.25">
      <c r="I22" s="32"/>
    </row>
    <row r="23" spans="9:14" x14ac:dyDescent="0.25">
      <c r="I23" s="32"/>
    </row>
    <row r="24" spans="9:14" x14ac:dyDescent="0.25">
      <c r="I24" s="32"/>
    </row>
    <row r="25" spans="9:14" x14ac:dyDescent="0.25">
      <c r="I25" s="32"/>
    </row>
    <row r="26" spans="9:14" x14ac:dyDescent="0.25">
      <c r="I26" s="32"/>
    </row>
    <row r="27" spans="9:14" x14ac:dyDescent="0.25">
      <c r="I27" s="32"/>
    </row>
    <row r="28" spans="9:14" x14ac:dyDescent="0.25">
      <c r="I28" s="32"/>
    </row>
    <row r="29" spans="9:14" x14ac:dyDescent="0.25">
      <c r="I29" s="32"/>
    </row>
    <row r="30" spans="9:14" x14ac:dyDescent="0.25">
      <c r="I30" s="32"/>
    </row>
    <row r="31" spans="9:14" x14ac:dyDescent="0.25">
      <c r="L31" s="65"/>
      <c r="N31" s="32"/>
    </row>
    <row r="52" spans="2:12" x14ac:dyDescent="0.25">
      <c r="B52" s="67">
        <f>SUM(B2:B51)</f>
        <v>0</v>
      </c>
      <c r="G52" s="67">
        <f>SUM(G2:G51)</f>
        <v>0</v>
      </c>
      <c r="L52" s="65">
        <f>SUM(L2:L51)</f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activeCell="D13" sqref="D13"/>
    </sheetView>
  </sheetViews>
  <sheetFormatPr defaultColWidth="8.7109375" defaultRowHeight="15" x14ac:dyDescent="0.25"/>
  <cols>
    <col min="1" max="1" width="26.85546875" style="36" bestFit="1" customWidth="1"/>
    <col min="2" max="2" width="11.5703125" style="36" bestFit="1" customWidth="1"/>
    <col min="3" max="3" width="10.85546875" style="36" bestFit="1" customWidth="1"/>
    <col min="4" max="4" width="14.5703125" style="36" bestFit="1" customWidth="1"/>
    <col min="5" max="5" width="29.85546875" style="36" bestFit="1" customWidth="1"/>
    <col min="6" max="6" width="11.85546875" style="36" bestFit="1" customWidth="1"/>
    <col min="7" max="7" width="8.7109375" style="36"/>
    <col min="8" max="8" width="11.42578125" style="36" customWidth="1"/>
    <col min="9" max="9" width="17" style="36" bestFit="1" customWidth="1"/>
    <col min="10" max="10" width="18.28515625" style="36" customWidth="1"/>
    <col min="11" max="16384" width="8.7109375" style="36"/>
  </cols>
  <sheetData>
    <row r="1" spans="1:10" s="35" customFormat="1" x14ac:dyDescent="0.25">
      <c r="A1" s="35" t="s">
        <v>53</v>
      </c>
      <c r="B1" s="47" t="s">
        <v>51</v>
      </c>
      <c r="C1" s="35" t="s">
        <v>52</v>
      </c>
      <c r="D1" s="35" t="s">
        <v>54</v>
      </c>
      <c r="E1" s="35" t="s">
        <v>55</v>
      </c>
      <c r="F1" s="35" t="s">
        <v>80</v>
      </c>
      <c r="H1" s="153" t="s">
        <v>106</v>
      </c>
      <c r="I1" s="154"/>
      <c r="J1" s="155"/>
    </row>
    <row r="2" spans="1:10" x14ac:dyDescent="0.25">
      <c r="B2" s="33"/>
      <c r="C2" s="21"/>
      <c r="D2" s="21"/>
      <c r="H2" s="156"/>
      <c r="I2" s="157"/>
      <c r="J2" s="158"/>
    </row>
    <row r="3" spans="1:10" x14ac:dyDescent="0.25">
      <c r="B3" s="33"/>
      <c r="C3" s="21"/>
      <c r="D3" s="21"/>
      <c r="H3" s="106" t="s">
        <v>107</v>
      </c>
      <c r="I3" s="107">
        <f>I12-J12</f>
        <v>2087.8500000000004</v>
      </c>
      <c r="J3" s="108"/>
    </row>
    <row r="4" spans="1:10" x14ac:dyDescent="0.25">
      <c r="B4" s="33"/>
      <c r="C4" s="21"/>
      <c r="D4" s="21"/>
      <c r="H4" s="109" t="s">
        <v>52</v>
      </c>
      <c r="I4" s="110" t="s">
        <v>108</v>
      </c>
      <c r="J4" s="111" t="s">
        <v>109</v>
      </c>
    </row>
    <row r="5" spans="1:10" x14ac:dyDescent="0.25">
      <c r="B5" s="33"/>
      <c r="C5" s="21"/>
      <c r="D5" s="21"/>
      <c r="H5" s="112">
        <v>43434</v>
      </c>
      <c r="I5" s="113">
        <v>6800</v>
      </c>
      <c r="J5" s="108"/>
    </row>
    <row r="6" spans="1:10" x14ac:dyDescent="0.25">
      <c r="B6" s="33"/>
      <c r="C6" s="21"/>
      <c r="D6" s="21"/>
      <c r="H6" s="112">
        <v>43473</v>
      </c>
      <c r="I6" s="113">
        <v>400</v>
      </c>
      <c r="J6" s="108"/>
    </row>
    <row r="7" spans="1:10" x14ac:dyDescent="0.25">
      <c r="B7" s="33"/>
      <c r="C7" s="21"/>
      <c r="D7" s="21"/>
      <c r="H7" s="112">
        <v>43888</v>
      </c>
      <c r="I7" s="113"/>
      <c r="J7" s="108">
        <v>843.24</v>
      </c>
    </row>
    <row r="8" spans="1:10" x14ac:dyDescent="0.25">
      <c r="B8" s="33"/>
      <c r="C8" s="21"/>
      <c r="D8" s="21"/>
      <c r="H8" s="112">
        <v>44232</v>
      </c>
      <c r="I8" s="113"/>
      <c r="J8" s="108">
        <v>3417.54</v>
      </c>
    </row>
    <row r="9" spans="1:10" x14ac:dyDescent="0.25">
      <c r="B9" s="33"/>
      <c r="C9" s="21"/>
      <c r="D9" s="21"/>
      <c r="H9" s="112">
        <v>44550</v>
      </c>
      <c r="I9" s="113"/>
      <c r="J9" s="108">
        <v>851.37</v>
      </c>
    </row>
    <row r="10" spans="1:10" x14ac:dyDescent="0.25">
      <c r="B10" s="33"/>
      <c r="C10" s="21"/>
      <c r="D10" s="21"/>
      <c r="H10" s="112"/>
      <c r="I10" s="113"/>
      <c r="J10" s="108"/>
    </row>
    <row r="11" spans="1:10" x14ac:dyDescent="0.25">
      <c r="B11" s="33"/>
      <c r="C11" s="21"/>
      <c r="D11" s="21"/>
      <c r="H11" s="114"/>
      <c r="I11" s="113"/>
      <c r="J11" s="108"/>
    </row>
    <row r="12" spans="1:10" ht="15.75" thickBot="1" x14ac:dyDescent="0.3">
      <c r="B12" s="33"/>
      <c r="C12" s="21"/>
      <c r="D12" s="21"/>
      <c r="H12" s="115"/>
      <c r="I12" s="116">
        <f>SUM(I5:I11)</f>
        <v>7200</v>
      </c>
      <c r="J12" s="117">
        <f>SUM(J5:J11)</f>
        <v>5112.1499999999996</v>
      </c>
    </row>
    <row r="13" spans="1:10" x14ac:dyDescent="0.25">
      <c r="B13" s="33"/>
    </row>
    <row r="14" spans="1:10" x14ac:dyDescent="0.25">
      <c r="A14" s="90" t="s">
        <v>34</v>
      </c>
      <c r="B14" s="33">
        <f>SUM(B2:B13)</f>
        <v>0</v>
      </c>
    </row>
    <row r="15" spans="1:10" x14ac:dyDescent="0.25">
      <c r="B15" s="33"/>
    </row>
  </sheetData>
  <mergeCells count="1">
    <mergeCell ref="H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2023 budget</vt:lpstr>
      <vt:lpstr>Content Credit</vt:lpstr>
      <vt:lpstr>Expense detail</vt:lpstr>
      <vt:lpstr>Income detail</vt:lpstr>
      <vt:lpstr>Other income detail</vt:lpstr>
      <vt:lpstr>Donations detail</vt:lpstr>
      <vt:lpstr>'Income detail'!Print_Area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smorrill</dc:creator>
  <cp:lastModifiedBy>Lisa Marten</cp:lastModifiedBy>
  <cp:lastPrinted>2018-01-23T20:18:49Z</cp:lastPrinted>
  <dcterms:created xsi:type="dcterms:W3CDTF">2007-05-31T16:25:10Z</dcterms:created>
  <dcterms:modified xsi:type="dcterms:W3CDTF">2023-02-13T18:22:34Z</dcterms:modified>
</cp:coreProperties>
</file>